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gramación_pptal_2025\Publicaciones WEB\4. Funcionamiento\"/>
    </mc:Choice>
  </mc:AlternateContent>
  <xr:revisionPtr revIDLastSave="0" documentId="13_ncr:1_{06C07C2B-99C7-4A65-94F6-32423CF62820}" xr6:coauthVersionLast="36" xr6:coauthVersionMax="47" xr10:uidLastSave="{00000000-0000-0000-0000-000000000000}"/>
  <bookViews>
    <workbookView xWindow="-120" yWindow="-120" windowWidth="29040" windowHeight="15720" xr2:uid="{88AC70EF-12C8-4516-94B9-15E00ED52051}"/>
  </bookViews>
  <sheets>
    <sheet name="Ejecución Web julio" sheetId="1" r:id="rId1"/>
  </sheets>
  <definedNames>
    <definedName name="_xlnm._FilterDatabase" localSheetId="0" hidden="1">'Ejecución Web julio'!$A$4:$Q$4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J30" i="1"/>
  <c r="I30" i="1"/>
  <c r="H112" i="1" l="1"/>
  <c r="J168" i="1" l="1"/>
  <c r="I168" i="1"/>
  <c r="H168" i="1"/>
  <c r="G168" i="1"/>
  <c r="F168" i="1"/>
  <c r="J164" i="1"/>
  <c r="I164" i="1"/>
  <c r="H164" i="1"/>
  <c r="G164" i="1"/>
  <c r="F164" i="1"/>
  <c r="J159" i="1"/>
  <c r="I159" i="1"/>
  <c r="H159" i="1"/>
  <c r="G159" i="1"/>
  <c r="F159" i="1"/>
  <c r="J155" i="1"/>
  <c r="I155" i="1"/>
  <c r="H155" i="1"/>
  <c r="G155" i="1"/>
  <c r="F155" i="1"/>
  <c r="J151" i="1"/>
  <c r="I151" i="1"/>
  <c r="H151" i="1"/>
  <c r="G151" i="1"/>
  <c r="F151" i="1"/>
  <c r="J148" i="1"/>
  <c r="I148" i="1"/>
  <c r="H148" i="1"/>
  <c r="G148" i="1"/>
  <c r="F148" i="1"/>
  <c r="J145" i="1"/>
  <c r="J144" i="1" s="1"/>
  <c r="I145" i="1"/>
  <c r="H145" i="1"/>
  <c r="H144" i="1" s="1"/>
  <c r="G145" i="1"/>
  <c r="G144" i="1" s="1"/>
  <c r="F145" i="1"/>
  <c r="J142" i="1"/>
  <c r="I142" i="1"/>
  <c r="H142" i="1"/>
  <c r="G142" i="1"/>
  <c r="F142" i="1"/>
  <c r="J138" i="1"/>
  <c r="J137" i="1" s="1"/>
  <c r="I138" i="1"/>
  <c r="I137" i="1" s="1"/>
  <c r="H138" i="1"/>
  <c r="G138" i="1"/>
  <c r="G137" i="1" s="1"/>
  <c r="F138" i="1"/>
  <c r="J133" i="1"/>
  <c r="J132" i="1" s="1"/>
  <c r="I133" i="1"/>
  <c r="H133" i="1"/>
  <c r="G133" i="1"/>
  <c r="G132" i="1" s="1"/>
  <c r="F133" i="1"/>
  <c r="J128" i="1"/>
  <c r="J127" i="1" s="1"/>
  <c r="J126" i="1" s="1"/>
  <c r="I128" i="1"/>
  <c r="I127" i="1" s="1"/>
  <c r="H128" i="1"/>
  <c r="G128" i="1"/>
  <c r="G127" i="1" s="1"/>
  <c r="G126" i="1" s="1"/>
  <c r="F128" i="1"/>
  <c r="J122" i="1"/>
  <c r="J121" i="1" s="1"/>
  <c r="I122" i="1"/>
  <c r="H122" i="1"/>
  <c r="H121" i="1" s="1"/>
  <c r="G122" i="1"/>
  <c r="G121" i="1" s="1"/>
  <c r="F122" i="1"/>
  <c r="J112" i="1"/>
  <c r="I112" i="1"/>
  <c r="G112" i="1"/>
  <c r="F112" i="1"/>
  <c r="J99" i="1"/>
  <c r="I99" i="1"/>
  <c r="H99" i="1"/>
  <c r="G99" i="1"/>
  <c r="F99" i="1"/>
  <c r="J95" i="1"/>
  <c r="I95" i="1"/>
  <c r="H95" i="1"/>
  <c r="G95" i="1"/>
  <c r="F95" i="1"/>
  <c r="J83" i="1"/>
  <c r="I83" i="1"/>
  <c r="H83" i="1"/>
  <c r="G83" i="1"/>
  <c r="F83" i="1"/>
  <c r="J73" i="1"/>
  <c r="I73" i="1"/>
  <c r="H73" i="1"/>
  <c r="G73" i="1"/>
  <c r="F73" i="1"/>
  <c r="J58" i="1"/>
  <c r="I58" i="1"/>
  <c r="H58" i="1"/>
  <c r="G58" i="1"/>
  <c r="F58" i="1"/>
  <c r="J53" i="1"/>
  <c r="I53" i="1"/>
  <c r="H53" i="1"/>
  <c r="G53" i="1"/>
  <c r="F53" i="1"/>
  <c r="J50" i="1"/>
  <c r="I50" i="1"/>
  <c r="H50" i="1"/>
  <c r="G50" i="1"/>
  <c r="F50" i="1"/>
  <c r="J46" i="1"/>
  <c r="J45" i="1" s="1"/>
  <c r="I46" i="1"/>
  <c r="I45" i="1" s="1"/>
  <c r="H46" i="1"/>
  <c r="H45" i="1" s="1"/>
  <c r="G46" i="1"/>
  <c r="G45" i="1" s="1"/>
  <c r="F46" i="1"/>
  <c r="J43" i="1"/>
  <c r="J42" i="1" s="1"/>
  <c r="J41" i="1" s="1"/>
  <c r="I43" i="1"/>
  <c r="H43" i="1"/>
  <c r="H42" i="1" s="1"/>
  <c r="H41" i="1" s="1"/>
  <c r="G43" i="1"/>
  <c r="G42" i="1" s="1"/>
  <c r="G41" i="1" s="1"/>
  <c r="F43" i="1"/>
  <c r="H30" i="1"/>
  <c r="G30" i="1"/>
  <c r="G29" i="1" s="1"/>
  <c r="F30" i="1"/>
  <c r="J29" i="1"/>
  <c r="J21" i="1"/>
  <c r="I21" i="1"/>
  <c r="H21" i="1"/>
  <c r="G21" i="1"/>
  <c r="F21" i="1"/>
  <c r="J19" i="1"/>
  <c r="I19" i="1"/>
  <c r="H19" i="1"/>
  <c r="G19" i="1"/>
  <c r="F19" i="1"/>
  <c r="J9" i="1"/>
  <c r="I9" i="1"/>
  <c r="H9" i="1"/>
  <c r="G9" i="1"/>
  <c r="F9" i="1"/>
  <c r="F127" i="1" l="1"/>
  <c r="F42" i="1"/>
  <c r="F29" i="1"/>
  <c r="F121" i="1"/>
  <c r="F132" i="1"/>
  <c r="F45" i="1"/>
  <c r="K168" i="1"/>
  <c r="F144" i="1"/>
  <c r="K144" i="1" s="1"/>
  <c r="F137" i="1"/>
  <c r="H8" i="1"/>
  <c r="J8" i="1"/>
  <c r="J7" i="1" s="1"/>
  <c r="J6" i="1" s="1"/>
  <c r="I49" i="1"/>
  <c r="L133" i="1"/>
  <c r="L151" i="1"/>
  <c r="F8" i="1"/>
  <c r="G8" i="1"/>
  <c r="G7" i="1" s="1"/>
  <c r="G6" i="1" s="1"/>
  <c r="L9" i="1"/>
  <c r="L43" i="1"/>
  <c r="L73" i="1"/>
  <c r="K99" i="1"/>
  <c r="L112" i="1"/>
  <c r="L122" i="1"/>
  <c r="L145" i="1"/>
  <c r="K30" i="1"/>
  <c r="J147" i="1"/>
  <c r="G147" i="1"/>
  <c r="F49" i="1"/>
  <c r="K50" i="1"/>
  <c r="G49" i="1"/>
  <c r="L53" i="1"/>
  <c r="F82" i="1"/>
  <c r="L95" i="1"/>
  <c r="I132" i="1"/>
  <c r="L142" i="1"/>
  <c r="L155" i="1"/>
  <c r="K128" i="1"/>
  <c r="K21" i="1"/>
  <c r="L30" i="1"/>
  <c r="K42" i="1"/>
  <c r="L50" i="1"/>
  <c r="K73" i="1"/>
  <c r="J82" i="1"/>
  <c r="K95" i="1"/>
  <c r="G82" i="1"/>
  <c r="I82" i="1"/>
  <c r="L128" i="1"/>
  <c r="K133" i="1"/>
  <c r="K142" i="1"/>
  <c r="K145" i="1"/>
  <c r="F147" i="1"/>
  <c r="L164" i="1"/>
  <c r="L168" i="1"/>
  <c r="K159" i="1"/>
  <c r="K164" i="1"/>
  <c r="K19" i="1"/>
  <c r="L21" i="1"/>
  <c r="H29" i="1"/>
  <c r="J49" i="1"/>
  <c r="K58" i="1"/>
  <c r="H82" i="1"/>
  <c r="K83" i="1"/>
  <c r="K121" i="1"/>
  <c r="K138" i="1"/>
  <c r="H147" i="1"/>
  <c r="K148" i="1"/>
  <c r="J136" i="1"/>
  <c r="K9" i="1"/>
  <c r="L19" i="1"/>
  <c r="K43" i="1"/>
  <c r="K53" i="1"/>
  <c r="L58" i="1"/>
  <c r="L83" i="1"/>
  <c r="K112" i="1"/>
  <c r="K122" i="1"/>
  <c r="L127" i="1"/>
  <c r="G136" i="1"/>
  <c r="L138" i="1"/>
  <c r="L148" i="1"/>
  <c r="K151" i="1"/>
  <c r="K155" i="1"/>
  <c r="G120" i="1"/>
  <c r="J120" i="1"/>
  <c r="I8" i="1"/>
  <c r="I29" i="1"/>
  <c r="I42" i="1"/>
  <c r="H49" i="1"/>
  <c r="I121" i="1"/>
  <c r="H132" i="1"/>
  <c r="H137" i="1"/>
  <c r="I144" i="1"/>
  <c r="L159" i="1"/>
  <c r="L99" i="1"/>
  <c r="I126" i="1"/>
  <c r="H127" i="1"/>
  <c r="I147" i="1"/>
  <c r="K8" i="1" l="1"/>
  <c r="L132" i="1"/>
  <c r="L144" i="1"/>
  <c r="F7" i="1"/>
  <c r="K132" i="1"/>
  <c r="F41" i="1"/>
  <c r="F136" i="1"/>
  <c r="L29" i="1"/>
  <c r="F126" i="1"/>
  <c r="L126" i="1" s="1"/>
  <c r="L137" i="1"/>
  <c r="I48" i="1"/>
  <c r="F48" i="1"/>
  <c r="J48" i="1"/>
  <c r="J40" i="1" s="1"/>
  <c r="J5" i="1" s="1"/>
  <c r="J173" i="1" s="1"/>
  <c r="L49" i="1"/>
  <c r="K82" i="1"/>
  <c r="K147" i="1"/>
  <c r="G48" i="1"/>
  <c r="G40" i="1" s="1"/>
  <c r="G5" i="1" s="1"/>
  <c r="G173" i="1" s="1"/>
  <c r="L82" i="1"/>
  <c r="K29" i="1"/>
  <c r="H7" i="1"/>
  <c r="K127" i="1"/>
  <c r="H126" i="1"/>
  <c r="H136" i="1"/>
  <c r="K137" i="1"/>
  <c r="I136" i="1"/>
  <c r="L147" i="1"/>
  <c r="L8" i="1"/>
  <c r="I7" i="1"/>
  <c r="H48" i="1"/>
  <c r="K49" i="1"/>
  <c r="I41" i="1"/>
  <c r="L42" i="1"/>
  <c r="I120" i="1"/>
  <c r="L121" i="1"/>
  <c r="K136" i="1" l="1"/>
  <c r="K41" i="1"/>
  <c r="F6" i="1"/>
  <c r="F120" i="1"/>
  <c r="L48" i="1"/>
  <c r="K7" i="1"/>
  <c r="H6" i="1"/>
  <c r="K48" i="1"/>
  <c r="H40" i="1"/>
  <c r="L7" i="1"/>
  <c r="I6" i="1"/>
  <c r="K126" i="1"/>
  <c r="H120" i="1"/>
  <c r="L41" i="1"/>
  <c r="I40" i="1"/>
  <c r="L136" i="1"/>
  <c r="K6" i="1" l="1"/>
  <c r="L120" i="1"/>
  <c r="K120" i="1"/>
  <c r="L40" i="1"/>
  <c r="F5" i="1"/>
  <c r="I5" i="1"/>
  <c r="L6" i="1"/>
  <c r="K40" i="1"/>
  <c r="H5" i="1"/>
  <c r="F173" i="1" l="1"/>
  <c r="L5" i="1"/>
  <c r="I173" i="1"/>
  <c r="K5" i="1"/>
  <c r="H173" i="1"/>
  <c r="L173" i="1" l="1"/>
  <c r="K173" i="1"/>
</calcChain>
</file>

<file path=xl/sharedStrings.xml><?xml version="1.0" encoding="utf-8"?>
<sst xmlns="http://schemas.openxmlformats.org/spreadsheetml/2006/main" count="754" uniqueCount="285">
  <si>
    <t/>
  </si>
  <si>
    <t>EJECUCIÓN PRESUPUESTAL VIGENCIA FISCAL 2025</t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</si>
  <si>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</si>
  <si>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</si>
  <si>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</si>
  <si>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</si>
  <si>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</si>
  <si>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</si>
  <si>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</si>
  <si>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</si>
  <si>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</si>
  <si>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</si>
  <si>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</si>
  <si>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</si>
  <si>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</si>
  <si>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</si>
  <si>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</si>
  <si>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</si>
  <si>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</si>
  <si>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</si>
  <si>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</si>
  <si>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</si>
  <si>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</si>
  <si>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</si>
  <si>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</si>
  <si>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</si>
  <si>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</si>
  <si>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</si>
  <si>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</si>
  <si>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</si>
  <si>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</si>
  <si>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</si>
  <si>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</si>
  <si>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</si>
  <si>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</si>
  <si>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</si>
  <si>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</si>
  <si>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</si>
  <si>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</si>
  <si>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</si>
  <si>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</si>
  <si>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</si>
  <si>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</si>
  <si>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</si>
  <si>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</si>
  <si>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</si>
  <si>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</si>
  <si>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</si>
  <si>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</si>
  <si>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</si>
  <si>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</si>
  <si>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</si>
  <si>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</si>
  <si>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</si>
  <si>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</si>
  <si>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</si>
  <si>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</si>
  <si>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</si>
  <si>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</si>
  <si>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</si>
  <si>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</si>
  <si>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</si>
  <si>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</si>
  <si>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</si>
  <si>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</si>
  <si>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</si>
  <si>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</si>
  <si>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</si>
  <si>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</si>
  <si>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</si>
  <si>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</si>
  <si>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</si>
  <si>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</si>
  <si>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</si>
  <si>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</si>
  <si>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</si>
  <si>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</si>
  <si>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</si>
  <si>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</si>
  <si>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</si>
  <si>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</si>
  <si>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</si>
  <si>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</si>
  <si>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</si>
  <si>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</si>
  <si>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</si>
  <si>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</si>
  <si>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</si>
  <si>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</si>
  <si>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</si>
  <si>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</si>
  <si>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</si>
  <si>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</si>
  <si>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</si>
  <si>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</si>
  <si>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</si>
  <si>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</si>
  <si>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A-02-01-02</t>
  </si>
  <si>
    <t>OBJETOS DE VALOR</t>
  </si>
  <si>
    <t>A-02-01-02-003</t>
  </si>
  <si>
    <t>A-02-01-02-003-008</t>
  </si>
  <si>
    <t>JOYAS, METALES PRECIOSOS Y ANTIGÜEDADES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</si>
  <si>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</si>
  <si>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</si>
  <si>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</si>
  <si>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</si>
  <si>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</si>
  <si>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</si>
  <si>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</si>
  <si>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</si>
  <si>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</si>
  <si>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</si>
  <si>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</si>
  <si>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</si>
  <si>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</si>
  <si>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</si>
  <si>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</si>
  <si>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</si>
  <si>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</si>
  <si>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</si>
  <si>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</si>
  <si>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</si>
  <si>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</si>
  <si>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</si>
  <si>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</si>
  <si>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</si>
  <si>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</si>
  <si>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</si>
  <si>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</si>
  <si>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</si>
  <si>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</si>
  <si>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</si>
  <si>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</si>
  <si>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</si>
  <si>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</si>
  <si>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</si>
  <si>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</si>
  <si>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</si>
  <si>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</si>
  <si>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</si>
  <si>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</si>
  <si>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</si>
  <si>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</si>
  <si>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</si>
  <si>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</si>
  <si>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</si>
  <si>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</si>
  <si>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</si>
  <si>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</si>
  <si>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</si>
  <si>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</si>
  <si>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</si>
  <si>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</si>
  <si>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</si>
  <si>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</si>
  <si>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</si>
  <si>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</si>
  <si>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</si>
  <si>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</si>
  <si>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</si>
  <si>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</si>
  <si>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</si>
  <si>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</si>
  <si>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</si>
  <si>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</si>
  <si>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</si>
  <si>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</si>
  <si>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</si>
  <si>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</si>
  <si>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</si>
  <si>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</si>
  <si>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</si>
  <si>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</si>
  <si>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</si>
  <si>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</si>
  <si>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</si>
  <si>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</si>
  <si>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</si>
  <si>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</si>
  <si>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</si>
  <si>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</si>
  <si>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</si>
  <si>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</si>
  <si>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</si>
  <si>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</si>
  <si>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</si>
  <si>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</si>
  <si>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</si>
  <si>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</si>
  <si>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</si>
  <si>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</si>
  <si>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</si>
  <si>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</si>
  <si>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</si>
  <si>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</si>
  <si>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</si>
  <si>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</si>
  <si>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</si>
  <si>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</si>
  <si>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</si>
  <si>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</si>
  <si>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</si>
  <si>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</si>
  <si>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</si>
  <si>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</si>
  <si>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</si>
  <si>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</si>
  <si>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</si>
  <si>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</si>
  <si>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</si>
  <si>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</si>
  <si>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</si>
  <si>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</si>
  <si>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</si>
  <si>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</si>
  <si>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</si>
  <si>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</si>
  <si>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</si>
  <si>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</si>
  <si>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</si>
  <si>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</si>
  <si>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</si>
  <si>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</si>
  <si>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</si>
  <si>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</si>
  <si>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</si>
  <si>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</si>
  <si>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</si>
  <si>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</si>
  <si>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</si>
  <si>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</si>
  <si>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</si>
  <si>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</si>
  <si>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</si>
  <si>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</si>
  <si>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</si>
  <si>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</si>
  <si>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</si>
  <si>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</si>
  <si>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</si>
  <si>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</si>
  <si>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</si>
  <si>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</si>
  <si>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</si>
  <si>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</si>
  <si>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</si>
  <si>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</si>
  <si>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</si>
  <si>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</si>
  <si>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</si>
  <si>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</si>
  <si>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</si>
  <si>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</si>
  <si>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</si>
  <si>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</si>
  <si>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</si>
  <si>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</si>
  <si>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</si>
  <si>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</si>
  <si>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</si>
  <si>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</si>
  <si>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</si>
  <si>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</si>
  <si>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</si>
  <si>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</si>
  <si>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</si>
  <si>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</si>
  <si>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</si>
  <si>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</si>
  <si>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</si>
  <si>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</si>
  <si>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</si>
  <si>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</si>
  <si>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</si>
  <si>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</si>
  <si>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</si>
  <si>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</si>
  <si>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</si>
  <si>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</si>
  <si>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</si>
  <si>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% EJECUCIÓN COMPROMISOS</t>
  </si>
  <si>
    <t>% EJECUCIÓN OBLIGACIONES</t>
  </si>
  <si>
    <t>Fuente SIIF</t>
  </si>
  <si>
    <t>Recursos por desagregar - Respuesta vía SITPRES 17/06/2025 Aprobación de las operaciones contenidas en el Acuerdo 0001 de 2025
Modificación Presupuesto de Gastos de Funcionamiento.</t>
  </si>
  <si>
    <r>
      <t xml:space="preserve">CORTE: </t>
    </r>
    <r>
      <rPr>
        <b/>
        <sz val="24"/>
        <color theme="5" tint="-0.249977111117893"/>
        <rFont val="Tw Cen MT"/>
        <family val="2"/>
      </rPr>
      <t>31 DE JULIO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</si>
</sst>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%"/>
    <numFmt numFmtId="166" formatCode="_-&quot;$&quot;\ * #,##0.00_-;\-&quot;$&quot;\ * #,##0.00_-;_-&quot;$&quot;\ * &quot;-&quot;??_-;_-@_-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9" fontId="6" fillId="0" borderId="3" xfId="3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165" fontId="10" fillId="3" borderId="4" xfId="3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165" fontId="9" fillId="4" borderId="5" xfId="3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165" fontId="14" fillId="0" borderId="6" xfId="3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165" fontId="14" fillId="0" borderId="7" xfId="3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165" fontId="17" fillId="0" borderId="7" xfId="3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165" fontId="19" fillId="0" borderId="7" xfId="3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19" fillId="5" borderId="7" xfId="0" applyNumberFormat="1" applyFont="1" applyFill="1" applyBorder="1" applyAlignment="1">
      <alignment horizontal="right" vertical="center" wrapText="1" readingOrder="1"/>
    </xf>
    <xf numFmtId="4" fontId="8" fillId="5" borderId="7" xfId="0" applyNumberFormat="1" applyFont="1" applyFill="1" applyBorder="1" applyAlignment="1">
      <alignment horizontal="right" vertical="center" wrapText="1" readingOrder="1"/>
    </xf>
    <xf numFmtId="165" fontId="19" fillId="5" borderId="7" xfId="3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0" fillId="0" borderId="7" xfId="0" applyNumberFormat="1" applyFont="1" applyBorder="1" applyAlignment="1">
      <alignment horizontal="right" vertical="center" wrapText="1" readingOrder="1"/>
    </xf>
    <xf numFmtId="4" fontId="22" fillId="0" borderId="8" xfId="0" applyNumberFormat="1" applyFont="1" applyBorder="1" applyAlignment="1">
      <alignment horizontal="right" vertical="center" wrapText="1" readingOrder="1"/>
    </xf>
    <xf numFmtId="165" fontId="20" fillId="0" borderId="7" xfId="3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165" fontId="19" fillId="0" borderId="8" xfId="3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165" fontId="9" fillId="4" borderId="9" xfId="3" applyNumberFormat="1" applyFont="1" applyFill="1" applyBorder="1" applyAlignment="1">
      <alignment horizontal="right" vertical="center" wrapText="1" readingOrder="1"/>
    </xf>
    <xf numFmtId="164" fontId="24" fillId="0" borderId="9" xfId="1" applyFont="1" applyFill="1" applyBorder="1" applyAlignment="1">
      <alignment horizontal="left" vertical="center" wrapText="1" readingOrder="1"/>
    </xf>
    <xf numFmtId="164" fontId="14" fillId="0" borderId="9" xfId="1" applyFont="1" applyFill="1" applyBorder="1" applyAlignment="1">
      <alignment horizontal="center" vertical="center" wrapText="1" readingOrder="1"/>
    </xf>
    <xf numFmtId="164" fontId="15" fillId="0" borderId="9" xfId="1" applyFont="1" applyFill="1" applyBorder="1" applyAlignment="1">
      <alignment horizontal="center" vertical="center" wrapText="1" readingOrder="1"/>
    </xf>
    <xf numFmtId="164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165" fontId="14" fillId="0" borderId="9" xfId="3" applyNumberFormat="1" applyFont="1" applyFill="1" applyBorder="1" applyAlignment="1">
      <alignment horizontal="right" vertical="center" wrapText="1" readingOrder="1"/>
    </xf>
    <xf numFmtId="164" fontId="3" fillId="0" borderId="0" xfId="1" applyFont="1" applyFill="1" applyBorder="1"/>
    <xf numFmtId="164" fontId="16" fillId="0" borderId="0" xfId="1" applyFont="1" applyFill="1" applyBorder="1"/>
    <xf numFmtId="0" fontId="24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5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165" fontId="14" fillId="0" borderId="9" xfId="3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165" fontId="19" fillId="6" borderId="7" xfId="3" applyNumberFormat="1" applyFont="1" applyFill="1" applyBorder="1" applyAlignment="1">
      <alignment horizontal="right" vertical="center" wrapText="1" readingOrder="1"/>
    </xf>
    <xf numFmtId="0" fontId="3" fillId="6" borderId="0" xfId="0" applyFont="1" applyFill="1"/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165" fontId="19" fillId="6" borderId="8" xfId="3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2" fontId="3" fillId="0" borderId="0" xfId="0" applyNumberFormat="1" applyFont="1"/>
    <xf numFmtId="3" fontId="3" fillId="0" borderId="0" xfId="0" applyNumberFormat="1" applyFont="1"/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165" fontId="19" fillId="0" borderId="1" xfId="3" applyNumberFormat="1" applyFont="1" applyBorder="1" applyAlignment="1">
      <alignment horizontal="right" vertical="center" wrapText="1" readingOrder="1"/>
    </xf>
    <xf numFmtId="3" fontId="8" fillId="0" borderId="0" xfId="0" applyNumberFormat="1" applyFont="1"/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165" fontId="14" fillId="2" borderId="9" xfId="3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5" fontId="10" fillId="8" borderId="9" xfId="3" applyNumberFormat="1" applyFont="1" applyFill="1" applyBorder="1" applyAlignment="1">
      <alignment horizontal="right" vertical="center" wrapText="1" readingOrder="1"/>
    </xf>
    <xf numFmtId="165" fontId="3" fillId="0" borderId="0" xfId="3" applyNumberFormat="1" applyFont="1"/>
    <xf numFmtId="10" fontId="26" fillId="0" borderId="0" xfId="3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165" fontId="19" fillId="2" borderId="6" xfId="3" applyNumberFormat="1" applyFont="1" applyFill="1" applyBorder="1" applyAlignment="1">
      <alignment horizontal="right" vertical="center" wrapText="1" readingOrder="1"/>
    </xf>
    <xf numFmtId="10" fontId="26" fillId="0" borderId="0" xfId="3" applyNumberFormat="1" applyFont="1" applyFill="1" applyBorder="1"/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165" fontId="19" fillId="2" borderId="7" xfId="3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165" fontId="3" fillId="0" borderId="0" xfId="3" applyNumberFormat="1" applyFont="1" applyFill="1"/>
    <xf numFmtId="4" fontId="8" fillId="2" borderId="7" xfId="0" applyNumberFormat="1" applyFont="1" applyFill="1" applyBorder="1" applyAlignment="1">
      <alignment horizontal="right" vertical="center" wrapText="1" readingOrder="1"/>
    </xf>
    <xf numFmtId="165" fontId="3" fillId="0" borderId="0" xfId="3" applyNumberFormat="1" applyFont="1" applyFill="1" applyBorder="1"/>
    <xf numFmtId="166" fontId="3" fillId="0" borderId="0" xfId="2" applyFont="1"/>
    <xf numFmtId="44" fontId="3" fillId="0" borderId="0" xfId="0" applyNumberFormat="1" applyFont="1"/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165" fontId="19" fillId="2" borderId="11" xfId="3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 applyAlignment="1">
      <alignment vertical="center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165" fontId="10" fillId="3" borderId="9" xfId="3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17" fontId="10" fillId="3" borderId="12" xfId="0" applyNumberFormat="1" applyFont="1" applyFill="1" applyBorder="1" applyAlignment="1">
      <alignment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4" fontId="10" fillId="3" borderId="12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4" fontId="3" fillId="0" borderId="0" xfId="0" applyNumberFormat="1" applyFont="1" applyFill="1" applyBorder="1"/>
    <xf numFmtId="0" fontId="3" fillId="0" borderId="0" xfId="0" applyFont="1" applyBorder="1"/>
    <xf numFmtId="4" fontId="3" fillId="0" borderId="0" xfId="0" applyNumberFormat="1" applyFont="1" applyBorder="1"/>
    <xf numFmtId="0" fontId="2" fillId="6" borderId="0" xfId="0" applyFont="1" applyFill="1" applyBorder="1" applyAlignment="1">
      <alignment horizontal="center" vertical="center" wrapText="1" readingOrder="1"/>
    </xf>
    <xf numFmtId="0" fontId="19" fillId="4" borderId="9" xfId="0" applyFont="1" applyFill="1" applyBorder="1" applyAlignment="1">
      <alignment horizontal="left" vertical="center" wrapText="1" readingOrder="1"/>
    </xf>
    <xf numFmtId="41" fontId="19" fillId="4" borderId="9" xfId="4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3" fontId="4" fillId="0" borderId="2" xfId="0" applyNumberFormat="1" applyFont="1" applyBorder="1" applyAlignment="1">
      <alignment horizontal="center" vertical="center" wrapText="1" readingOrder="1"/>
    </xf>
    <xf numFmtId="3" fontId="4" fillId="0" borderId="0" xfId="0" applyNumberFormat="1" applyFont="1" applyBorder="1" applyAlignment="1">
      <alignment horizontal="center" vertical="center" wrapText="1" readingOrder="1"/>
    </xf>
    <xf numFmtId="4" fontId="14" fillId="6" borderId="7" xfId="0" applyNumberFormat="1" applyFont="1" applyFill="1" applyBorder="1" applyAlignment="1">
      <alignment horizontal="right" vertical="center" wrapText="1" readingOrder="1"/>
    </xf>
    <xf numFmtId="4" fontId="17" fillId="6" borderId="7" xfId="0" applyNumberFormat="1" applyFont="1" applyFill="1" applyBorder="1" applyAlignment="1">
      <alignment horizontal="right" vertical="center" wrapText="1" readingOrder="1"/>
    </xf>
    <xf numFmtId="165" fontId="17" fillId="6" borderId="6" xfId="3" applyNumberFormat="1" applyFont="1" applyFill="1" applyBorder="1" applyAlignment="1">
      <alignment horizontal="right" vertical="center" wrapText="1" readingOrder="1"/>
    </xf>
    <xf numFmtId="165" fontId="17" fillId="6" borderId="7" xfId="3" applyNumberFormat="1" applyFont="1" applyFill="1" applyBorder="1" applyAlignment="1">
      <alignment horizontal="right" vertical="center" wrapText="1" readingOrder="1"/>
    </xf>
    <xf numFmtId="165" fontId="14" fillId="6" borderId="9" xfId="3" applyNumberFormat="1" applyFont="1" applyFill="1" applyBorder="1" applyAlignment="1">
      <alignment horizontal="right" vertical="center" wrapText="1" readingOrder="1"/>
    </xf>
  </cellXfs>
  <cellStyles count="5">
    <cellStyle name="Millares" xfId="1" builtinId="3"/>
    <cellStyle name="Millares [0]" xfId="4" builtinId="6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224117</xdr:colOff>
      <xdr:row>0</xdr:row>
      <xdr:rowOff>123264</xdr:rowOff>
    </xdr:from>
    <xdr:to>
      <xdr:col>1</xdr:col>
      <xdr:colOff>231400</xdr:colOff>
      <xdr:row>2</xdr:row>
      <xdr:rowOff>313764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4F94CB1-5242-4126-BB48-8622919B5C9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224117" y="123264"/>
          <a:ext cx="1878665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DAF2-C2CF-49CD-98A0-A6DAFB2E99BA}">
  <dimension ref="A1:Q177"/>
  <sheetViews>
    <sheetView showGridLines="0" tabSelected="1" topLeftCell="B1" zoomScale="85" zoomScaleNormal="85" workbookViewId="0">
      <pane xSplit="4" ySplit="6" topLeftCell="H7" activePane="bottomRight" state="frozen"/>
      <selection activeCell="B1" sqref="B1"/>
      <selection pane="topRight" activeCell="F1" sqref="F1"/>
      <selection pane="bottomLeft" activeCell="B7" sqref="B7"/>
      <selection pane="bottomRight" activeCell="P10" sqref="P10"/>
    </sheetView>
  </sheetViews>
  <sheetFormatPr baseColWidth="10" defaultColWidth="8.85546875" defaultRowHeight="15" customHeight="1" x14ac:dyDescent="0.25"/>
  <cols>
    <col min="1" max="1" width="28" style="1" customWidth="1"/>
    <col min="2" max="2" width="11.85546875" style="1" customWidth="1"/>
    <col min="3" max="3" width="5.5703125" style="1" customWidth="1"/>
    <col min="4" max="4" width="5" style="1" customWidth="1"/>
    <col min="5" max="5" width="51.140625" style="1" customWidth="1"/>
    <col min="6" max="6" width="25.7109375" style="176" bestFit="1" customWidth="1"/>
    <col min="7" max="7" width="24.140625" style="176" bestFit="1" customWidth="1"/>
    <col min="8" max="8" width="28.5703125" style="176" customWidth="1"/>
    <col min="9" max="9" width="28.140625" style="176" customWidth="1"/>
    <col min="10" max="10" width="27" style="176" customWidth="1"/>
    <col min="11" max="11" width="16.28515625" style="1" bestFit="1" customWidth="1"/>
    <col min="12" max="12" width="16.140625" style="1" bestFit="1" customWidth="1"/>
    <col min="13" max="16384" width="8.85546875" style="1"/>
  </cols>
  <sheetData>
    <row r="1" spans="1:17" ht="15" customHeight="1" x14ac:dyDescent="0.25">
      <c r="A1" s="184"/>
      <c r="B1" s="187" t="s">
        <v>0</v>
      </c>
      <c r="C1" s="187" t="s">
        <v>0</v>
      </c>
      <c r="D1" s="187" t="s">
        <v>0</v>
      </c>
      <c r="E1" s="187" t="s">
        <v>0</v>
      </c>
      <c r="F1" s="187" t="s">
        <v>0</v>
      </c>
      <c r="G1" s="187" t="s">
        <v>0</v>
      </c>
      <c r="H1" s="187" t="s">
        <v>0</v>
      </c>
      <c r="I1" s="187" t="s">
        <v>0</v>
      </c>
      <c r="J1" s="187" t="s">
        <v>0</v>
      </c>
      <c r="K1" s="2"/>
      <c r="L1" s="2"/>
    </row>
    <row r="2" spans="1:17" ht="25.5" customHeight="1" x14ac:dyDescent="0.25">
      <c r="A2" s="184"/>
      <c r="B2" s="189" t="s">
        <v>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7" ht="30" customHeight="1" x14ac:dyDescent="0.25">
      <c r="A3" s="184"/>
      <c r="B3" s="188" t="s">
        <v>284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7" s="7" customFormat="1" ht="34.5" customHeight="1" x14ac:dyDescent="0.25">
      <c r="A4" s="4" t="s">
        <v>2</v>
      </c>
      <c r="B4" s="4" t="s">
        <v>3</v>
      </c>
      <c r="C4" s="4" t="s">
        <v>4</v>
      </c>
      <c r="D4" s="3" t="s">
        <v>5</v>
      </c>
      <c r="E4" s="3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6" t="s">
        <v>280</v>
      </c>
      <c r="L4" s="6" t="s">
        <v>281</v>
      </c>
      <c r="M4" s="1"/>
      <c r="N4" s="1"/>
      <c r="O4" s="1"/>
      <c r="P4" s="1"/>
      <c r="Q4" s="1"/>
    </row>
    <row r="5" spans="1:17" s="14" customFormat="1" ht="15" customHeight="1" x14ac:dyDescent="0.3">
      <c r="A5" s="8" t="s">
        <v>12</v>
      </c>
      <c r="B5" s="10"/>
      <c r="C5" s="10"/>
      <c r="D5" s="9"/>
      <c r="E5" s="11" t="s">
        <v>13</v>
      </c>
      <c r="F5" s="12">
        <f>SUM(F6+F40+F120+F136)</f>
        <v>252961000000</v>
      </c>
      <c r="G5" s="12">
        <f>SUM(G6+G40+G120+G136)</f>
        <v>60000000000</v>
      </c>
      <c r="H5" s="12">
        <f>SUM(H6+H40+H120+H136)</f>
        <v>109594386242.83</v>
      </c>
      <c r="I5" s="12">
        <f>SUM(I6+I40+I120+I136)</f>
        <v>93603261267.779999</v>
      </c>
      <c r="J5" s="12">
        <f>SUM(J6+J40+J120+J136)</f>
        <v>93539847532.579987</v>
      </c>
      <c r="K5" s="13">
        <f>H5/F5</f>
        <v>0.43324617724799475</v>
      </c>
      <c r="L5" s="13">
        <f>I5/F5</f>
        <v>0.37003040495483491</v>
      </c>
      <c r="M5" s="1"/>
      <c r="N5" s="1"/>
      <c r="O5" s="1"/>
      <c r="P5" s="1"/>
      <c r="Q5" s="1"/>
    </row>
    <row r="6" spans="1:17" s="20" customFormat="1" ht="15" customHeight="1" x14ac:dyDescent="0.3">
      <c r="A6" s="15" t="s">
        <v>14</v>
      </c>
      <c r="B6" s="17"/>
      <c r="C6" s="17"/>
      <c r="D6" s="16"/>
      <c r="E6" s="15" t="s">
        <v>15</v>
      </c>
      <c r="F6" s="18">
        <f t="shared" ref="F6:J6" si="0">F7</f>
        <v>150647000000</v>
      </c>
      <c r="G6" s="18">
        <f t="shared" si="0"/>
        <v>0</v>
      </c>
      <c r="H6" s="18">
        <f t="shared" si="0"/>
        <v>76848848530</v>
      </c>
      <c r="I6" s="18">
        <f t="shared" si="0"/>
        <v>76836865034</v>
      </c>
      <c r="J6" s="18">
        <f t="shared" si="0"/>
        <v>76836865034</v>
      </c>
      <c r="K6" s="19">
        <f>H6/F6</f>
        <v>0.51012531633553937</v>
      </c>
      <c r="L6" s="19">
        <f>I6/F6</f>
        <v>0.510045769474334</v>
      </c>
      <c r="M6" s="1"/>
      <c r="N6" s="1"/>
      <c r="O6" s="1"/>
      <c r="P6" s="1"/>
      <c r="Q6" s="1"/>
    </row>
    <row r="7" spans="1:17" s="27" customFormat="1" ht="15" customHeight="1" x14ac:dyDescent="0.25">
      <c r="A7" s="21" t="s">
        <v>16</v>
      </c>
      <c r="B7" s="23"/>
      <c r="C7" s="23"/>
      <c r="D7" s="22"/>
      <c r="E7" s="24" t="s">
        <v>17</v>
      </c>
      <c r="F7" s="25">
        <f t="shared" ref="F7:J7" si="1">SUM(F8+F21+F29)</f>
        <v>150647000000</v>
      </c>
      <c r="G7" s="25">
        <f t="shared" si="1"/>
        <v>0</v>
      </c>
      <c r="H7" s="25">
        <f t="shared" si="1"/>
        <v>76848848530</v>
      </c>
      <c r="I7" s="25">
        <f t="shared" si="1"/>
        <v>76836865034</v>
      </c>
      <c r="J7" s="25">
        <f t="shared" si="1"/>
        <v>76836865034</v>
      </c>
      <c r="K7" s="26">
        <f>H7/F7</f>
        <v>0.51012531633553937</v>
      </c>
      <c r="L7" s="26">
        <f>I7/F7</f>
        <v>0.510045769474334</v>
      </c>
      <c r="M7" s="1"/>
      <c r="N7" s="1"/>
      <c r="O7" s="1"/>
      <c r="P7" s="1"/>
      <c r="Q7" s="1"/>
    </row>
    <row r="8" spans="1:17" s="34" customFormat="1" ht="15" customHeight="1" x14ac:dyDescent="0.25">
      <c r="A8" s="28" t="s">
        <v>18</v>
      </c>
      <c r="B8" s="30" t="s">
        <v>19</v>
      </c>
      <c r="C8" s="30">
        <v>10</v>
      </c>
      <c r="D8" s="29" t="s">
        <v>20</v>
      </c>
      <c r="E8" s="31" t="s">
        <v>21</v>
      </c>
      <c r="F8" s="32">
        <f t="shared" ref="F8:J8" si="2">SUM(F9+F19)</f>
        <v>100074000000</v>
      </c>
      <c r="G8" s="32">
        <f t="shared" si="2"/>
        <v>0</v>
      </c>
      <c r="H8" s="32">
        <f t="shared" si="2"/>
        <v>50522174757</v>
      </c>
      <c r="I8" s="190">
        <f t="shared" si="2"/>
        <v>50510191261</v>
      </c>
      <c r="J8" s="32">
        <f t="shared" si="2"/>
        <v>50510191261</v>
      </c>
      <c r="K8" s="33">
        <f>H8/F8</f>
        <v>0.50484815993165055</v>
      </c>
      <c r="L8" s="33">
        <f>I8/F8</f>
        <v>0.50472841358394793</v>
      </c>
      <c r="M8" s="1"/>
      <c r="N8" s="1"/>
      <c r="O8" s="1"/>
      <c r="P8" s="1"/>
      <c r="Q8" s="1"/>
    </row>
    <row r="9" spans="1:17" s="34" customFormat="1" ht="15" customHeight="1" x14ac:dyDescent="0.25">
      <c r="A9" s="35" t="s">
        <v>22</v>
      </c>
      <c r="B9" s="37" t="s">
        <v>19</v>
      </c>
      <c r="C9" s="37">
        <v>10</v>
      </c>
      <c r="D9" s="36" t="s">
        <v>20</v>
      </c>
      <c r="E9" s="38" t="s">
        <v>23</v>
      </c>
      <c r="F9" s="39">
        <f t="shared" ref="F9:J9" si="3">SUM(F10:F18)</f>
        <v>97419000000</v>
      </c>
      <c r="G9" s="39">
        <f t="shared" si="3"/>
        <v>0</v>
      </c>
      <c r="H9" s="39">
        <f t="shared" si="3"/>
        <v>48761088650</v>
      </c>
      <c r="I9" s="191">
        <f t="shared" si="3"/>
        <v>48749105154</v>
      </c>
      <c r="J9" s="39">
        <f t="shared" si="3"/>
        <v>48749105154</v>
      </c>
      <c r="K9" s="40">
        <f>H9/F9</f>
        <v>0.50052955429638979</v>
      </c>
      <c r="L9" s="40">
        <f>I9/F9</f>
        <v>0.50040654445231425</v>
      </c>
      <c r="M9" s="1"/>
      <c r="N9" s="1"/>
      <c r="O9" s="1"/>
      <c r="P9" s="1"/>
      <c r="Q9" s="1"/>
    </row>
    <row r="10" spans="1:17" s="34" customFormat="1" ht="15" customHeight="1" x14ac:dyDescent="0.25">
      <c r="A10" s="41" t="s">
        <v>24</v>
      </c>
      <c r="B10" s="43" t="s">
        <v>19</v>
      </c>
      <c r="C10" s="43" t="s">
        <v>25</v>
      </c>
      <c r="D10" s="42" t="s">
        <v>20</v>
      </c>
      <c r="E10" s="44" t="s">
        <v>26</v>
      </c>
      <c r="F10" s="46">
        <v>64350000000</v>
      </c>
      <c r="G10" s="45">
        <v>0</v>
      </c>
      <c r="H10" s="45">
        <v>34397476488</v>
      </c>
      <c r="I10" s="45">
        <v>34385492992</v>
      </c>
      <c r="J10" s="45">
        <v>34385492992</v>
      </c>
      <c r="K10" s="47"/>
      <c r="L10" s="47"/>
      <c r="M10" s="1"/>
      <c r="N10" s="1"/>
      <c r="O10" s="1"/>
      <c r="P10" s="1"/>
      <c r="Q10" s="1"/>
    </row>
    <row r="11" spans="1:17" s="34" customFormat="1" ht="15" customHeight="1" x14ac:dyDescent="0.25">
      <c r="A11" s="48" t="s">
        <v>27</v>
      </c>
      <c r="B11" s="43" t="s">
        <v>19</v>
      </c>
      <c r="C11" s="43" t="s">
        <v>25</v>
      </c>
      <c r="D11" s="42" t="s">
        <v>20</v>
      </c>
      <c r="E11" s="41" t="s">
        <v>28</v>
      </c>
      <c r="F11" s="46">
        <v>905000000</v>
      </c>
      <c r="G11" s="45">
        <v>0</v>
      </c>
      <c r="H11" s="45">
        <v>518430210</v>
      </c>
      <c r="I11" s="45">
        <v>518430210</v>
      </c>
      <c r="J11" s="45">
        <v>518430210</v>
      </c>
      <c r="K11" s="47"/>
      <c r="L11" s="47"/>
      <c r="M11" s="1"/>
      <c r="N11" s="1"/>
      <c r="O11" s="1"/>
      <c r="P11" s="1"/>
      <c r="Q11" s="1"/>
    </row>
    <row r="12" spans="1:17" s="34" customFormat="1" ht="15" customHeight="1" x14ac:dyDescent="0.25">
      <c r="A12" s="48" t="s">
        <v>29</v>
      </c>
      <c r="B12" s="43" t="s">
        <v>19</v>
      </c>
      <c r="C12" s="43" t="s">
        <v>25</v>
      </c>
      <c r="D12" s="42" t="s">
        <v>20</v>
      </c>
      <c r="E12" s="41" t="s">
        <v>30</v>
      </c>
      <c r="F12" s="46">
        <v>506000000</v>
      </c>
      <c r="G12" s="45">
        <v>0</v>
      </c>
      <c r="H12" s="45">
        <v>207585219</v>
      </c>
      <c r="I12" s="45">
        <v>207585219</v>
      </c>
      <c r="J12" s="45">
        <v>207585219</v>
      </c>
      <c r="K12" s="47"/>
      <c r="L12" s="47"/>
      <c r="M12" s="1"/>
      <c r="N12" s="1"/>
      <c r="O12" s="1"/>
      <c r="P12" s="1"/>
      <c r="Q12" s="1"/>
    </row>
    <row r="13" spans="1:17" s="34" customFormat="1" ht="15" customHeight="1" x14ac:dyDescent="0.25">
      <c r="A13" s="48" t="s">
        <v>31</v>
      </c>
      <c r="B13" s="43" t="s">
        <v>19</v>
      </c>
      <c r="C13" s="43" t="s">
        <v>25</v>
      </c>
      <c r="D13" s="42" t="s">
        <v>20</v>
      </c>
      <c r="E13" s="41" t="s">
        <v>32</v>
      </c>
      <c r="F13" s="46">
        <v>890000000</v>
      </c>
      <c r="G13" s="45">
        <v>0</v>
      </c>
      <c r="H13" s="45">
        <v>509415721</v>
      </c>
      <c r="I13" s="45">
        <v>509415721</v>
      </c>
      <c r="J13" s="45">
        <v>509415721</v>
      </c>
      <c r="K13" s="47"/>
      <c r="L13" s="47"/>
      <c r="M13" s="1"/>
      <c r="N13" s="1"/>
      <c r="O13" s="1"/>
      <c r="P13" s="1"/>
      <c r="Q13" s="1"/>
    </row>
    <row r="14" spans="1:17" s="34" customFormat="1" ht="15" customHeight="1" x14ac:dyDescent="0.25">
      <c r="A14" s="48" t="s">
        <v>33</v>
      </c>
      <c r="B14" s="43" t="s">
        <v>19</v>
      </c>
      <c r="C14" s="43" t="s">
        <v>25</v>
      </c>
      <c r="D14" s="42" t="s">
        <v>20</v>
      </c>
      <c r="E14" s="41" t="s">
        <v>34</v>
      </c>
      <c r="F14" s="46">
        <v>4180000000</v>
      </c>
      <c r="G14" s="45">
        <v>0</v>
      </c>
      <c r="H14" s="45">
        <v>3762537309</v>
      </c>
      <c r="I14" s="45">
        <v>3762537309</v>
      </c>
      <c r="J14" s="45">
        <v>3762537309</v>
      </c>
      <c r="K14" s="47"/>
      <c r="L14" s="47"/>
      <c r="M14" s="1"/>
      <c r="N14" s="1"/>
      <c r="O14" s="1"/>
      <c r="P14" s="1"/>
      <c r="Q14" s="1"/>
    </row>
    <row r="15" spans="1:17" s="34" customFormat="1" ht="15" customHeight="1" x14ac:dyDescent="0.25">
      <c r="A15" s="48" t="s">
        <v>35</v>
      </c>
      <c r="B15" s="43" t="s">
        <v>19</v>
      </c>
      <c r="C15" s="43" t="s">
        <v>25</v>
      </c>
      <c r="D15" s="42" t="s">
        <v>20</v>
      </c>
      <c r="E15" s="41" t="s">
        <v>36</v>
      </c>
      <c r="F15" s="46">
        <v>2540000000</v>
      </c>
      <c r="G15" s="45">
        <v>0</v>
      </c>
      <c r="H15" s="45">
        <v>1468326985</v>
      </c>
      <c r="I15" s="45">
        <v>1468326985</v>
      </c>
      <c r="J15" s="45">
        <v>1468326985</v>
      </c>
      <c r="K15" s="47"/>
      <c r="L15" s="47"/>
      <c r="M15" s="1"/>
      <c r="N15" s="1"/>
      <c r="O15" s="1"/>
      <c r="P15" s="1"/>
      <c r="Q15" s="1"/>
    </row>
    <row r="16" spans="1:17" s="34" customFormat="1" ht="15" customHeight="1" x14ac:dyDescent="0.25">
      <c r="A16" s="48" t="s">
        <v>37</v>
      </c>
      <c r="B16" s="43" t="s">
        <v>19</v>
      </c>
      <c r="C16" s="43" t="s">
        <v>25</v>
      </c>
      <c r="D16" s="42" t="s">
        <v>20</v>
      </c>
      <c r="E16" s="41" t="s">
        <v>38</v>
      </c>
      <c r="F16" s="46">
        <v>13298000000</v>
      </c>
      <c r="G16" s="45">
        <v>0</v>
      </c>
      <c r="H16" s="45">
        <v>5987501703</v>
      </c>
      <c r="I16" s="45">
        <v>5987501703</v>
      </c>
      <c r="J16" s="45">
        <v>5987501703</v>
      </c>
      <c r="K16" s="47"/>
      <c r="L16" s="47"/>
      <c r="M16" s="1"/>
      <c r="N16" s="1"/>
      <c r="O16" s="1"/>
      <c r="P16" s="1"/>
      <c r="Q16" s="1"/>
    </row>
    <row r="17" spans="1:17" s="34" customFormat="1" ht="15" customHeight="1" x14ac:dyDescent="0.25">
      <c r="A17" s="48" t="s">
        <v>39</v>
      </c>
      <c r="B17" s="43" t="s">
        <v>19</v>
      </c>
      <c r="C17" s="43" t="s">
        <v>25</v>
      </c>
      <c r="D17" s="42" t="s">
        <v>20</v>
      </c>
      <c r="E17" s="41" t="s">
        <v>40</v>
      </c>
      <c r="F17" s="46">
        <v>7030000000</v>
      </c>
      <c r="G17" s="45">
        <v>0</v>
      </c>
      <c r="H17" s="45">
        <v>69308502</v>
      </c>
      <c r="I17" s="45">
        <v>69308502</v>
      </c>
      <c r="J17" s="45">
        <v>69308502</v>
      </c>
      <c r="K17" s="47"/>
      <c r="L17" s="47"/>
      <c r="M17" s="1"/>
      <c r="N17" s="1"/>
      <c r="O17" s="1"/>
      <c r="P17" s="1"/>
      <c r="Q17" s="1"/>
    </row>
    <row r="18" spans="1:17" s="34" customFormat="1" ht="15" customHeight="1" x14ac:dyDescent="0.25">
      <c r="A18" s="48" t="s">
        <v>41</v>
      </c>
      <c r="B18" s="43" t="s">
        <v>19</v>
      </c>
      <c r="C18" s="43" t="s">
        <v>25</v>
      </c>
      <c r="D18" s="42" t="s">
        <v>20</v>
      </c>
      <c r="E18" s="41" t="s">
        <v>42</v>
      </c>
      <c r="F18" s="46">
        <v>3720000000</v>
      </c>
      <c r="G18" s="45">
        <v>0</v>
      </c>
      <c r="H18" s="45">
        <v>1840506513</v>
      </c>
      <c r="I18" s="45">
        <v>1840506513</v>
      </c>
      <c r="J18" s="45">
        <v>1840506513</v>
      </c>
      <c r="K18" s="47"/>
      <c r="L18" s="47"/>
      <c r="M18" s="1"/>
      <c r="N18" s="1"/>
      <c r="O18" s="1"/>
      <c r="P18" s="1"/>
      <c r="Q18" s="1"/>
    </row>
    <row r="19" spans="1:17" s="49" customFormat="1" ht="15" customHeight="1" x14ac:dyDescent="0.25">
      <c r="A19" s="35" t="s">
        <v>43</v>
      </c>
      <c r="B19" s="37" t="s">
        <v>19</v>
      </c>
      <c r="C19" s="37">
        <v>10</v>
      </c>
      <c r="D19" s="36" t="s">
        <v>20</v>
      </c>
      <c r="E19" s="38" t="s">
        <v>44</v>
      </c>
      <c r="F19" s="39">
        <f t="shared" ref="F19:J19" si="4">F20</f>
        <v>2655000000</v>
      </c>
      <c r="G19" s="39">
        <f t="shared" si="4"/>
        <v>0</v>
      </c>
      <c r="H19" s="39">
        <f t="shared" si="4"/>
        <v>1761086107</v>
      </c>
      <c r="I19" s="39">
        <f t="shared" si="4"/>
        <v>1761086107</v>
      </c>
      <c r="J19" s="39">
        <f t="shared" si="4"/>
        <v>1761086107</v>
      </c>
      <c r="K19" s="40">
        <f>H19/F19</f>
        <v>0.66330926817325797</v>
      </c>
      <c r="L19" s="40">
        <f>I19/F19</f>
        <v>0.66330926817325797</v>
      </c>
      <c r="M19" s="1"/>
      <c r="N19" s="1"/>
      <c r="O19" s="1"/>
      <c r="P19" s="1"/>
      <c r="Q19" s="1"/>
    </row>
    <row r="20" spans="1:17" s="34" customFormat="1" ht="15" customHeight="1" x14ac:dyDescent="0.25">
      <c r="A20" s="48" t="s">
        <v>45</v>
      </c>
      <c r="B20" s="43" t="s">
        <v>19</v>
      </c>
      <c r="C20" s="43" t="s">
        <v>25</v>
      </c>
      <c r="D20" s="42" t="s">
        <v>20</v>
      </c>
      <c r="E20" s="41" t="s">
        <v>46</v>
      </c>
      <c r="F20" s="46">
        <v>2655000000</v>
      </c>
      <c r="G20" s="45">
        <v>0</v>
      </c>
      <c r="H20" s="45">
        <v>1761086107</v>
      </c>
      <c r="I20" s="45">
        <v>1761086107</v>
      </c>
      <c r="J20" s="45">
        <v>1761086107</v>
      </c>
      <c r="K20" s="47"/>
      <c r="L20" s="47"/>
      <c r="M20" s="1"/>
      <c r="N20" s="1"/>
      <c r="O20" s="1"/>
      <c r="P20" s="1"/>
      <c r="Q20" s="1"/>
    </row>
    <row r="21" spans="1:17" s="34" customFormat="1" ht="15.75" x14ac:dyDescent="0.25">
      <c r="A21" s="28" t="s">
        <v>47</v>
      </c>
      <c r="B21" s="29" t="s">
        <v>19</v>
      </c>
      <c r="C21" s="29">
        <v>10</v>
      </c>
      <c r="D21" s="29" t="s">
        <v>20</v>
      </c>
      <c r="E21" s="31" t="s">
        <v>48</v>
      </c>
      <c r="F21" s="32">
        <f t="shared" ref="F21:J21" si="5">SUM(F22:F28)</f>
        <v>40608000000</v>
      </c>
      <c r="G21" s="32">
        <f t="shared" si="5"/>
        <v>0</v>
      </c>
      <c r="H21" s="32">
        <f t="shared" si="5"/>
        <v>21736897168</v>
      </c>
      <c r="I21" s="190">
        <f t="shared" si="5"/>
        <v>21736897168</v>
      </c>
      <c r="J21" s="32">
        <f t="shared" si="5"/>
        <v>21736897168</v>
      </c>
      <c r="K21" s="33">
        <f>H21/F21</f>
        <v>0.53528608077226159</v>
      </c>
      <c r="L21" s="33">
        <f>I21/F21</f>
        <v>0.53528608077226159</v>
      </c>
      <c r="M21" s="1"/>
      <c r="N21" s="1"/>
      <c r="O21" s="1"/>
      <c r="P21" s="1"/>
      <c r="Q21" s="1"/>
    </row>
    <row r="22" spans="1:17" s="34" customFormat="1" x14ac:dyDescent="0.25">
      <c r="A22" s="48" t="s">
        <v>49</v>
      </c>
      <c r="B22" s="43" t="s">
        <v>19</v>
      </c>
      <c r="C22" s="43" t="s">
        <v>25</v>
      </c>
      <c r="D22" s="42" t="s">
        <v>20</v>
      </c>
      <c r="E22" s="41" t="s">
        <v>50</v>
      </c>
      <c r="F22" s="46">
        <v>10674000000</v>
      </c>
      <c r="G22" s="45">
        <v>0</v>
      </c>
      <c r="H22" s="45">
        <v>5802003034</v>
      </c>
      <c r="I22" s="45">
        <v>5802003034</v>
      </c>
      <c r="J22" s="45">
        <v>5802003034</v>
      </c>
      <c r="K22" s="47"/>
      <c r="L22" s="47"/>
      <c r="M22" s="1"/>
      <c r="N22" s="1"/>
      <c r="O22" s="1"/>
      <c r="P22" s="1"/>
      <c r="Q22" s="1"/>
    </row>
    <row r="23" spans="1:17" s="34" customFormat="1" ht="15" customHeight="1" x14ac:dyDescent="0.25">
      <c r="A23" s="48" t="s">
        <v>51</v>
      </c>
      <c r="B23" s="43" t="s">
        <v>19</v>
      </c>
      <c r="C23" s="43" t="s">
        <v>25</v>
      </c>
      <c r="D23" s="42" t="s">
        <v>20</v>
      </c>
      <c r="E23" s="41" t="s">
        <v>52</v>
      </c>
      <c r="F23" s="46">
        <v>7560000000</v>
      </c>
      <c r="G23" s="45">
        <v>0</v>
      </c>
      <c r="H23" s="45">
        <v>4123228651</v>
      </c>
      <c r="I23" s="45">
        <v>4123228651</v>
      </c>
      <c r="J23" s="45">
        <v>4123228651</v>
      </c>
      <c r="K23" s="47"/>
      <c r="L23" s="47"/>
      <c r="M23" s="1"/>
      <c r="N23" s="1"/>
      <c r="O23" s="1"/>
      <c r="P23" s="1"/>
      <c r="Q23" s="1"/>
    </row>
    <row r="24" spans="1:17" s="34" customFormat="1" ht="15" customHeight="1" x14ac:dyDescent="0.25">
      <c r="A24" s="48" t="s">
        <v>53</v>
      </c>
      <c r="B24" s="43" t="s">
        <v>19</v>
      </c>
      <c r="C24" s="43" t="s">
        <v>25</v>
      </c>
      <c r="D24" s="42" t="s">
        <v>20</v>
      </c>
      <c r="E24" s="41" t="s">
        <v>54</v>
      </c>
      <c r="F24" s="46">
        <v>8775000000</v>
      </c>
      <c r="G24" s="45">
        <v>0</v>
      </c>
      <c r="H24" s="45">
        <v>4750600583</v>
      </c>
      <c r="I24" s="45">
        <v>4750600583</v>
      </c>
      <c r="J24" s="45">
        <v>4750600583</v>
      </c>
      <c r="K24" s="47"/>
      <c r="L24" s="47"/>
      <c r="M24" s="1"/>
      <c r="N24" s="1"/>
      <c r="O24" s="1"/>
      <c r="P24" s="1"/>
      <c r="Q24" s="1"/>
    </row>
    <row r="25" spans="1:17" s="34" customFormat="1" ht="15" customHeight="1" x14ac:dyDescent="0.25">
      <c r="A25" s="48" t="s">
        <v>55</v>
      </c>
      <c r="B25" s="43" t="s">
        <v>19</v>
      </c>
      <c r="C25" s="43" t="s">
        <v>25</v>
      </c>
      <c r="D25" s="42" t="s">
        <v>20</v>
      </c>
      <c r="E25" s="41" t="s">
        <v>56</v>
      </c>
      <c r="F25" s="46">
        <v>3895000000</v>
      </c>
      <c r="G25" s="45">
        <v>0</v>
      </c>
      <c r="H25" s="45">
        <v>2128327900</v>
      </c>
      <c r="I25" s="45">
        <v>2128327900</v>
      </c>
      <c r="J25" s="45">
        <v>2128327900</v>
      </c>
      <c r="K25" s="47"/>
      <c r="L25" s="47"/>
      <c r="M25" s="1"/>
      <c r="N25" s="1"/>
      <c r="O25" s="1"/>
      <c r="P25" s="1"/>
      <c r="Q25" s="1"/>
    </row>
    <row r="26" spans="1:17" s="34" customFormat="1" ht="15" customHeight="1" x14ac:dyDescent="0.25">
      <c r="A26" s="48" t="s">
        <v>57</v>
      </c>
      <c r="B26" s="43" t="s">
        <v>19</v>
      </c>
      <c r="C26" s="43" t="s">
        <v>25</v>
      </c>
      <c r="D26" s="42" t="s">
        <v>20</v>
      </c>
      <c r="E26" s="41" t="s">
        <v>58</v>
      </c>
      <c r="F26" s="46">
        <v>4830000000</v>
      </c>
      <c r="G26" s="45">
        <v>0</v>
      </c>
      <c r="H26" s="45">
        <v>2271898300</v>
      </c>
      <c r="I26" s="45">
        <v>2271898300</v>
      </c>
      <c r="J26" s="45">
        <v>2271898300</v>
      </c>
      <c r="K26" s="47"/>
      <c r="L26" s="47"/>
      <c r="M26" s="1"/>
      <c r="N26" s="1"/>
      <c r="O26" s="1"/>
      <c r="P26" s="1"/>
      <c r="Q26" s="1"/>
    </row>
    <row r="27" spans="1:17" s="34" customFormat="1" ht="15" customHeight="1" x14ac:dyDescent="0.25">
      <c r="A27" s="48" t="s">
        <v>59</v>
      </c>
      <c r="B27" s="43" t="s">
        <v>19</v>
      </c>
      <c r="C27" s="43" t="s">
        <v>25</v>
      </c>
      <c r="D27" s="42" t="s">
        <v>20</v>
      </c>
      <c r="E27" s="41" t="s">
        <v>60</v>
      </c>
      <c r="F27" s="46">
        <v>2920000000</v>
      </c>
      <c r="G27" s="45">
        <v>0</v>
      </c>
      <c r="H27" s="45">
        <v>1596377800</v>
      </c>
      <c r="I27" s="45">
        <v>1596377800</v>
      </c>
      <c r="J27" s="45">
        <v>1596377800</v>
      </c>
      <c r="K27" s="47"/>
      <c r="L27" s="47"/>
      <c r="M27" s="1"/>
      <c r="N27" s="1"/>
      <c r="O27" s="1"/>
      <c r="P27" s="1"/>
      <c r="Q27" s="1"/>
    </row>
    <row r="28" spans="1:17" s="34" customFormat="1" ht="15" customHeight="1" x14ac:dyDescent="0.25">
      <c r="A28" s="48" t="s">
        <v>61</v>
      </c>
      <c r="B28" s="43" t="s">
        <v>19</v>
      </c>
      <c r="C28" s="43" t="s">
        <v>25</v>
      </c>
      <c r="D28" s="42" t="s">
        <v>20</v>
      </c>
      <c r="E28" s="41" t="s">
        <v>62</v>
      </c>
      <c r="F28" s="46">
        <v>1954000000</v>
      </c>
      <c r="G28" s="45">
        <v>0</v>
      </c>
      <c r="H28" s="45">
        <v>1064460900</v>
      </c>
      <c r="I28" s="45">
        <v>1064460900</v>
      </c>
      <c r="J28" s="45">
        <v>1064460900</v>
      </c>
      <c r="K28" s="47"/>
      <c r="L28" s="47"/>
      <c r="M28" s="1"/>
      <c r="N28" s="1"/>
      <c r="O28" s="1"/>
      <c r="P28" s="1"/>
      <c r="Q28" s="1"/>
    </row>
    <row r="29" spans="1:17" s="34" customFormat="1" ht="31.5" x14ac:dyDescent="0.25">
      <c r="A29" s="51" t="s">
        <v>63</v>
      </c>
      <c r="B29" s="30" t="s">
        <v>19</v>
      </c>
      <c r="C29" s="30">
        <v>10</v>
      </c>
      <c r="D29" s="29" t="s">
        <v>20</v>
      </c>
      <c r="E29" s="31" t="s">
        <v>64</v>
      </c>
      <c r="F29" s="32">
        <f t="shared" ref="F29:J29" si="6">SUM(F34:F39)+F30</f>
        <v>9965000000</v>
      </c>
      <c r="G29" s="32">
        <f t="shared" si="6"/>
        <v>0</v>
      </c>
      <c r="H29" s="32">
        <f t="shared" si="6"/>
        <v>4589776605</v>
      </c>
      <c r="I29" s="190">
        <f t="shared" si="6"/>
        <v>4589776605</v>
      </c>
      <c r="J29" s="32">
        <f t="shared" si="6"/>
        <v>4589776605</v>
      </c>
      <c r="K29" s="33">
        <f>H29/F29</f>
        <v>0.46058972453587554</v>
      </c>
      <c r="L29" s="33">
        <f>I29/F29</f>
        <v>0.46058972453587554</v>
      </c>
      <c r="M29" s="1"/>
      <c r="N29" s="1"/>
      <c r="O29" s="1"/>
      <c r="P29" s="1"/>
      <c r="Q29" s="1"/>
    </row>
    <row r="30" spans="1:17" s="34" customFormat="1" ht="15" customHeight="1" x14ac:dyDescent="0.25">
      <c r="A30" s="52" t="s">
        <v>65</v>
      </c>
      <c r="B30" s="54" t="s">
        <v>19</v>
      </c>
      <c r="C30" s="54">
        <v>10</v>
      </c>
      <c r="D30" s="53" t="s">
        <v>20</v>
      </c>
      <c r="E30" s="55" t="s">
        <v>66</v>
      </c>
      <c r="F30" s="57">
        <f t="shared" ref="F30:H30" si="7">SUM(F31:F33)</f>
        <v>6561000000</v>
      </c>
      <c r="G30" s="57">
        <f t="shared" si="7"/>
        <v>0</v>
      </c>
      <c r="H30" s="56">
        <f t="shared" si="7"/>
        <v>2876565103</v>
      </c>
      <c r="I30" s="56">
        <f>SUM(I31:I33)</f>
        <v>2876565103</v>
      </c>
      <c r="J30" s="56">
        <f>SUM(J31:J33)</f>
        <v>2876565103</v>
      </c>
      <c r="K30" s="58">
        <f>H30/F30</f>
        <v>0.43843394345374181</v>
      </c>
      <c r="L30" s="58">
        <f>I30/F30</f>
        <v>0.43843394345374181</v>
      </c>
      <c r="M30" s="1"/>
      <c r="N30" s="1"/>
      <c r="O30" s="1"/>
      <c r="P30" s="1"/>
      <c r="Q30" s="1"/>
    </row>
    <row r="31" spans="1:17" s="64" customFormat="1" ht="15" customHeight="1" x14ac:dyDescent="0.25">
      <c r="A31" s="59" t="s">
        <v>67</v>
      </c>
      <c r="B31" s="43" t="s">
        <v>19</v>
      </c>
      <c r="C31" s="43" t="s">
        <v>25</v>
      </c>
      <c r="D31" s="43" t="s">
        <v>20</v>
      </c>
      <c r="E31" s="60" t="s">
        <v>68</v>
      </c>
      <c r="F31" s="62">
        <v>5225000000</v>
      </c>
      <c r="G31" s="45">
        <v>0</v>
      </c>
      <c r="H31" s="61">
        <v>2294511415</v>
      </c>
      <c r="I31" s="61">
        <v>2294511415</v>
      </c>
      <c r="J31" s="61">
        <v>2294511415</v>
      </c>
      <c r="K31" s="63"/>
      <c r="L31" s="63"/>
      <c r="M31" s="1"/>
      <c r="N31" s="1"/>
      <c r="O31" s="1"/>
      <c r="P31" s="1"/>
      <c r="Q31" s="1"/>
    </row>
    <row r="32" spans="1:17" s="64" customFormat="1" ht="15" customHeight="1" x14ac:dyDescent="0.25">
      <c r="A32" s="59" t="s">
        <v>69</v>
      </c>
      <c r="B32" s="43" t="s">
        <v>19</v>
      </c>
      <c r="C32" s="43" t="s">
        <v>25</v>
      </c>
      <c r="D32" s="43" t="s">
        <v>20</v>
      </c>
      <c r="E32" s="65" t="s">
        <v>70</v>
      </c>
      <c r="F32" s="66">
        <v>936000000</v>
      </c>
      <c r="G32" s="45">
        <v>0</v>
      </c>
      <c r="H32" s="61">
        <v>386150229</v>
      </c>
      <c r="I32" s="61">
        <v>386150229</v>
      </c>
      <c r="J32" s="61">
        <v>386150229</v>
      </c>
      <c r="K32" s="63"/>
      <c r="L32" s="63"/>
      <c r="M32" s="1"/>
      <c r="N32" s="1"/>
      <c r="O32" s="1"/>
      <c r="P32" s="1"/>
      <c r="Q32" s="1"/>
    </row>
    <row r="33" spans="1:17" s="64" customFormat="1" ht="15" customHeight="1" x14ac:dyDescent="0.25">
      <c r="A33" s="59" t="s">
        <v>71</v>
      </c>
      <c r="B33" s="43" t="s">
        <v>19</v>
      </c>
      <c r="C33" s="43" t="s">
        <v>25</v>
      </c>
      <c r="D33" s="43" t="s">
        <v>20</v>
      </c>
      <c r="E33" s="65" t="s">
        <v>72</v>
      </c>
      <c r="F33" s="66">
        <v>400000000</v>
      </c>
      <c r="G33" s="45">
        <v>0</v>
      </c>
      <c r="H33" s="61">
        <v>195903459</v>
      </c>
      <c r="I33" s="61">
        <v>195903459</v>
      </c>
      <c r="J33" s="61">
        <v>195903459</v>
      </c>
      <c r="K33" s="63"/>
      <c r="L33" s="63"/>
      <c r="M33" s="1"/>
      <c r="N33" s="1"/>
      <c r="O33" s="1"/>
      <c r="P33" s="1"/>
      <c r="Q33" s="1"/>
    </row>
    <row r="34" spans="1:17" s="64" customFormat="1" ht="15" customHeight="1" x14ac:dyDescent="0.25">
      <c r="A34" s="59" t="s">
        <v>73</v>
      </c>
      <c r="B34" s="43" t="s">
        <v>19</v>
      </c>
      <c r="C34" s="43" t="s">
        <v>25</v>
      </c>
      <c r="D34" s="43" t="s">
        <v>20</v>
      </c>
      <c r="E34" s="41" t="s">
        <v>74</v>
      </c>
      <c r="F34" s="46">
        <v>1220000000</v>
      </c>
      <c r="G34" s="45">
        <v>0</v>
      </c>
      <c r="H34" s="45">
        <v>520614955</v>
      </c>
      <c r="I34" s="45">
        <v>520614955</v>
      </c>
      <c r="J34" s="45">
        <v>520614955</v>
      </c>
      <c r="K34" s="47"/>
      <c r="L34" s="47"/>
      <c r="M34" s="1"/>
      <c r="N34" s="1"/>
      <c r="O34" s="1"/>
      <c r="P34" s="1"/>
      <c r="Q34" s="1"/>
    </row>
    <row r="35" spans="1:17" s="34" customFormat="1" ht="15" customHeight="1" x14ac:dyDescent="0.25">
      <c r="A35" s="48" t="s">
        <v>75</v>
      </c>
      <c r="B35" s="43" t="s">
        <v>19</v>
      </c>
      <c r="C35" s="43" t="s">
        <v>25</v>
      </c>
      <c r="D35" s="42" t="s">
        <v>20</v>
      </c>
      <c r="E35" s="41" t="s">
        <v>76</v>
      </c>
      <c r="F35" s="46">
        <v>128000000</v>
      </c>
      <c r="G35" s="45">
        <v>0</v>
      </c>
      <c r="H35" s="45">
        <v>114646470</v>
      </c>
      <c r="I35" s="45">
        <v>114646470</v>
      </c>
      <c r="J35" s="45">
        <v>114646470</v>
      </c>
      <c r="K35" s="47"/>
      <c r="L35" s="47"/>
      <c r="M35" s="1"/>
      <c r="N35" s="1"/>
      <c r="O35" s="1"/>
      <c r="P35" s="1"/>
      <c r="Q35" s="1"/>
    </row>
    <row r="36" spans="1:17" s="34" customFormat="1" ht="15" customHeight="1" x14ac:dyDescent="0.25">
      <c r="A36" s="48" t="s">
        <v>77</v>
      </c>
      <c r="B36" s="43" t="s">
        <v>19</v>
      </c>
      <c r="C36" s="43" t="s">
        <v>25</v>
      </c>
      <c r="D36" s="42" t="s">
        <v>20</v>
      </c>
      <c r="E36" s="41" t="s">
        <v>78</v>
      </c>
      <c r="F36" s="46">
        <v>12000000</v>
      </c>
      <c r="G36" s="45">
        <v>0</v>
      </c>
      <c r="H36" s="45">
        <v>0</v>
      </c>
      <c r="I36" s="45">
        <v>0</v>
      </c>
      <c r="J36" s="45">
        <v>0</v>
      </c>
      <c r="K36" s="47"/>
      <c r="L36" s="47"/>
      <c r="M36" s="1"/>
      <c r="N36" s="1"/>
      <c r="O36" s="1"/>
      <c r="P36" s="1"/>
      <c r="Q36" s="1"/>
    </row>
    <row r="37" spans="1:17" s="34" customFormat="1" ht="15" customHeight="1" x14ac:dyDescent="0.25">
      <c r="A37" s="48" t="s">
        <v>79</v>
      </c>
      <c r="B37" s="43" t="s">
        <v>19</v>
      </c>
      <c r="C37" s="43" t="s">
        <v>25</v>
      </c>
      <c r="D37" s="42" t="s">
        <v>20</v>
      </c>
      <c r="E37" s="41" t="s">
        <v>80</v>
      </c>
      <c r="F37" s="46">
        <v>54000000</v>
      </c>
      <c r="G37" s="45">
        <v>0</v>
      </c>
      <c r="H37" s="45">
        <v>3649317</v>
      </c>
      <c r="I37" s="45">
        <v>3649317</v>
      </c>
      <c r="J37" s="45">
        <v>3649317</v>
      </c>
      <c r="K37" s="47"/>
      <c r="L37" s="47"/>
      <c r="M37" s="1"/>
      <c r="N37" s="1"/>
      <c r="O37" s="1"/>
      <c r="P37" s="1"/>
      <c r="Q37" s="1"/>
    </row>
    <row r="38" spans="1:17" s="34" customFormat="1" ht="15" customHeight="1" x14ac:dyDescent="0.25">
      <c r="A38" s="48" t="s">
        <v>81</v>
      </c>
      <c r="B38" s="43" t="s">
        <v>19</v>
      </c>
      <c r="C38" s="43" t="s">
        <v>25</v>
      </c>
      <c r="D38" s="42" t="s">
        <v>20</v>
      </c>
      <c r="E38" s="41" t="s">
        <v>82</v>
      </c>
      <c r="F38" s="46">
        <v>1876000000</v>
      </c>
      <c r="G38" s="45">
        <v>0</v>
      </c>
      <c r="H38" s="45">
        <v>1040821026</v>
      </c>
      <c r="I38" s="45">
        <v>1040821026</v>
      </c>
      <c r="J38" s="45">
        <v>1040821026</v>
      </c>
      <c r="K38" s="47"/>
      <c r="L38" s="47"/>
      <c r="M38" s="1"/>
      <c r="N38" s="1"/>
      <c r="O38" s="1"/>
      <c r="P38" s="1"/>
      <c r="Q38" s="1"/>
    </row>
    <row r="39" spans="1:17" s="34" customFormat="1" ht="15" customHeight="1" x14ac:dyDescent="0.25">
      <c r="A39" s="67" t="s">
        <v>83</v>
      </c>
      <c r="B39" s="69" t="s">
        <v>19</v>
      </c>
      <c r="C39" s="69" t="s">
        <v>25</v>
      </c>
      <c r="D39" s="68" t="s">
        <v>20</v>
      </c>
      <c r="E39" s="70" t="s">
        <v>84</v>
      </c>
      <c r="F39" s="72">
        <v>114000000</v>
      </c>
      <c r="G39" s="71">
        <v>0</v>
      </c>
      <c r="H39" s="71">
        <v>33479734</v>
      </c>
      <c r="I39" s="71">
        <v>33479734</v>
      </c>
      <c r="J39" s="71">
        <v>33479734</v>
      </c>
      <c r="K39" s="73"/>
      <c r="L39" s="73"/>
      <c r="M39" s="1"/>
      <c r="N39" s="1"/>
      <c r="O39" s="1"/>
      <c r="P39" s="1"/>
      <c r="Q39" s="1"/>
    </row>
    <row r="40" spans="1:17" s="14" customFormat="1" ht="15" customHeight="1" x14ac:dyDescent="0.3">
      <c r="A40" s="74" t="s">
        <v>85</v>
      </c>
      <c r="B40" s="76"/>
      <c r="C40" s="76"/>
      <c r="D40" s="75"/>
      <c r="E40" s="74" t="s">
        <v>86</v>
      </c>
      <c r="F40" s="77">
        <f>F41+F48</f>
        <v>39175000000</v>
      </c>
      <c r="G40" s="77">
        <f>SUM(G41+'Ejecución Web julio'!G48)</f>
        <v>0</v>
      </c>
      <c r="H40" s="77">
        <f>SUM(H41+'Ejecución Web julio'!H48)</f>
        <v>31671381334.930004</v>
      </c>
      <c r="I40" s="77">
        <f>SUM(I41+'Ejecución Web julio'!I48)</f>
        <v>15902543417.879999</v>
      </c>
      <c r="J40" s="77">
        <f>SUM(J41+'Ejecución Web julio'!J48)</f>
        <v>15839129682.679998</v>
      </c>
      <c r="K40" s="78">
        <f>H40/F40</f>
        <v>0.80845900025347806</v>
      </c>
      <c r="L40" s="78">
        <f>I40/F40</f>
        <v>0.40593601577230376</v>
      </c>
      <c r="M40" s="1"/>
      <c r="N40" s="1"/>
      <c r="O40" s="1"/>
      <c r="P40" s="1"/>
      <c r="Q40" s="1"/>
    </row>
    <row r="41" spans="1:17" s="86" customFormat="1" ht="15" customHeight="1" x14ac:dyDescent="0.25">
      <c r="A41" s="79" t="s">
        <v>87</v>
      </c>
      <c r="B41" s="81"/>
      <c r="C41" s="81"/>
      <c r="D41" s="80"/>
      <c r="E41" s="82" t="s">
        <v>88</v>
      </c>
      <c r="F41" s="83">
        <f t="shared" ref="F41" si="8">F42+F45</f>
        <v>156035937</v>
      </c>
      <c r="G41" s="83">
        <f t="shared" ref="G41:J41" si="9">G42</f>
        <v>0</v>
      </c>
      <c r="H41" s="83">
        <f t="shared" si="9"/>
        <v>0</v>
      </c>
      <c r="I41" s="83">
        <f t="shared" si="9"/>
        <v>0</v>
      </c>
      <c r="J41" s="83">
        <f t="shared" si="9"/>
        <v>0</v>
      </c>
      <c r="K41" s="84">
        <f>H41/F41</f>
        <v>0</v>
      </c>
      <c r="L41" s="84">
        <f>I41/F41</f>
        <v>0</v>
      </c>
      <c r="M41" s="85"/>
      <c r="N41" s="85"/>
      <c r="O41" s="85"/>
      <c r="P41" s="85"/>
      <c r="Q41" s="85"/>
    </row>
    <row r="42" spans="1:17" s="34" customFormat="1" ht="15" customHeight="1" x14ac:dyDescent="0.25">
      <c r="A42" s="87" t="s">
        <v>89</v>
      </c>
      <c r="B42" s="23"/>
      <c r="C42" s="23"/>
      <c r="D42" s="22"/>
      <c r="E42" s="24" t="s">
        <v>90</v>
      </c>
      <c r="F42" s="25">
        <f t="shared" ref="F42:J42" si="10">SUM(F43)</f>
        <v>156035937</v>
      </c>
      <c r="G42" s="25">
        <f t="shared" si="10"/>
        <v>0</v>
      </c>
      <c r="H42" s="25">
        <f t="shared" si="10"/>
        <v>0</v>
      </c>
      <c r="I42" s="25">
        <f t="shared" si="10"/>
        <v>0</v>
      </c>
      <c r="J42" s="25">
        <f t="shared" si="10"/>
        <v>0</v>
      </c>
      <c r="K42" s="26">
        <f>H42/F42</f>
        <v>0</v>
      </c>
      <c r="L42" s="26">
        <f>I42/F42</f>
        <v>0</v>
      </c>
      <c r="M42" s="1"/>
      <c r="N42" s="1"/>
      <c r="O42" s="1"/>
      <c r="P42" s="1"/>
      <c r="Q42" s="1"/>
    </row>
    <row r="43" spans="1:17" s="89" customFormat="1" ht="15" customHeight="1" x14ac:dyDescent="0.25">
      <c r="A43" s="88" t="s">
        <v>91</v>
      </c>
      <c r="B43" s="43"/>
      <c r="C43" s="43"/>
      <c r="D43" s="42"/>
      <c r="E43" s="35" t="s">
        <v>92</v>
      </c>
      <c r="F43" s="39">
        <f t="shared" ref="F43:J43" si="11">SUM(F44:F44)</f>
        <v>156035937</v>
      </c>
      <c r="G43" s="39">
        <f t="shared" si="11"/>
        <v>0</v>
      </c>
      <c r="H43" s="39">
        <f t="shared" si="11"/>
        <v>0</v>
      </c>
      <c r="I43" s="39">
        <f t="shared" si="11"/>
        <v>0</v>
      </c>
      <c r="J43" s="39">
        <f t="shared" si="11"/>
        <v>0</v>
      </c>
      <c r="K43" s="40">
        <f>H43/F43</f>
        <v>0</v>
      </c>
      <c r="L43" s="40">
        <f>I43/F43</f>
        <v>0</v>
      </c>
      <c r="M43" s="1"/>
      <c r="N43" s="1"/>
      <c r="O43" s="1"/>
      <c r="P43" s="1"/>
      <c r="Q43" s="1"/>
    </row>
    <row r="44" spans="1:17" s="34" customFormat="1" ht="15" customHeight="1" x14ac:dyDescent="0.25">
      <c r="A44" s="48" t="s">
        <v>93</v>
      </c>
      <c r="B44" s="43" t="s">
        <v>94</v>
      </c>
      <c r="C44" s="43" t="s">
        <v>95</v>
      </c>
      <c r="D44" s="42" t="s">
        <v>20</v>
      </c>
      <c r="E44" s="41" t="s">
        <v>96</v>
      </c>
      <c r="F44" s="46">
        <v>156035937</v>
      </c>
      <c r="G44" s="45">
        <v>0</v>
      </c>
      <c r="H44" s="45">
        <v>0</v>
      </c>
      <c r="I44" s="45">
        <v>0</v>
      </c>
      <c r="J44" s="45">
        <v>0</v>
      </c>
      <c r="K44" s="47"/>
      <c r="L44" s="47"/>
      <c r="M44" s="1"/>
      <c r="N44" s="1"/>
      <c r="O44" s="1"/>
      <c r="P44" s="1"/>
      <c r="Q44" s="1"/>
    </row>
    <row r="45" spans="1:17" s="34" customFormat="1" ht="15" customHeight="1" x14ac:dyDescent="0.25">
      <c r="A45" s="87" t="s">
        <v>97</v>
      </c>
      <c r="B45" s="23"/>
      <c r="C45" s="23"/>
      <c r="D45" s="22"/>
      <c r="E45" s="24" t="s">
        <v>98</v>
      </c>
      <c r="F45" s="25">
        <f t="shared" ref="F45:J45" si="12">SUM(F46)</f>
        <v>0</v>
      </c>
      <c r="G45" s="25">
        <f t="shared" si="12"/>
        <v>0</v>
      </c>
      <c r="H45" s="25">
        <f t="shared" si="12"/>
        <v>0</v>
      </c>
      <c r="I45" s="25">
        <f t="shared" si="12"/>
        <v>0</v>
      </c>
      <c r="J45" s="25">
        <f t="shared" si="12"/>
        <v>0</v>
      </c>
      <c r="K45" s="40"/>
      <c r="L45" s="26"/>
      <c r="M45" s="1"/>
      <c r="N45" s="1"/>
      <c r="O45" s="1"/>
      <c r="P45" s="1"/>
      <c r="Q45" s="1"/>
    </row>
    <row r="46" spans="1:17" s="89" customFormat="1" ht="15" customHeight="1" x14ac:dyDescent="0.25">
      <c r="A46" s="88" t="s">
        <v>99</v>
      </c>
      <c r="B46" s="43"/>
      <c r="C46" s="43"/>
      <c r="D46" s="42"/>
      <c r="E46" s="35" t="s">
        <v>98</v>
      </c>
      <c r="F46" s="39">
        <f t="shared" ref="F46:J46" si="13">SUM(F47:F47)</f>
        <v>0</v>
      </c>
      <c r="G46" s="39">
        <f t="shared" si="13"/>
        <v>0</v>
      </c>
      <c r="H46" s="39">
        <f t="shared" si="13"/>
        <v>0</v>
      </c>
      <c r="I46" s="39">
        <f t="shared" si="13"/>
        <v>0</v>
      </c>
      <c r="J46" s="39">
        <f t="shared" si="13"/>
        <v>0</v>
      </c>
      <c r="K46" s="40"/>
      <c r="L46" s="40"/>
      <c r="M46" s="1"/>
      <c r="N46" s="1"/>
      <c r="O46" s="1"/>
      <c r="P46" s="1"/>
      <c r="Q46" s="1"/>
    </row>
    <row r="47" spans="1:17" s="34" customFormat="1" ht="15" customHeight="1" x14ac:dyDescent="0.25">
      <c r="A47" s="48" t="s">
        <v>100</v>
      </c>
      <c r="B47" s="43" t="s">
        <v>94</v>
      </c>
      <c r="C47" s="43" t="s">
        <v>95</v>
      </c>
      <c r="D47" s="42" t="s">
        <v>20</v>
      </c>
      <c r="E47" s="41" t="s">
        <v>101</v>
      </c>
      <c r="F47" s="46">
        <v>0</v>
      </c>
      <c r="G47" s="45">
        <v>0</v>
      </c>
      <c r="H47" s="45">
        <v>0</v>
      </c>
      <c r="I47" s="45">
        <v>0</v>
      </c>
      <c r="J47" s="45">
        <v>0</v>
      </c>
      <c r="K47" s="47"/>
      <c r="L47" s="47"/>
      <c r="M47" s="1"/>
      <c r="N47" s="1"/>
      <c r="O47" s="1"/>
      <c r="P47" s="1"/>
      <c r="Q47" s="1"/>
    </row>
    <row r="48" spans="1:17" s="20" customFormat="1" ht="15" customHeight="1" x14ac:dyDescent="0.3">
      <c r="A48" s="90" t="s">
        <v>102</v>
      </c>
      <c r="B48" s="92"/>
      <c r="C48" s="92"/>
      <c r="D48" s="91"/>
      <c r="E48" s="93" t="s">
        <v>103</v>
      </c>
      <c r="F48" s="94">
        <f t="shared" ref="F48:J48" si="14">F49+F82</f>
        <v>39018964063</v>
      </c>
      <c r="G48" s="94">
        <f t="shared" si="14"/>
        <v>0</v>
      </c>
      <c r="H48" s="94">
        <f t="shared" si="14"/>
        <v>31671381334.930004</v>
      </c>
      <c r="I48" s="94">
        <f t="shared" si="14"/>
        <v>15902543417.879999</v>
      </c>
      <c r="J48" s="94">
        <f t="shared" si="14"/>
        <v>15839129682.679998</v>
      </c>
      <c r="K48" s="95">
        <f>H48/F48</f>
        <v>0.81169200914184725</v>
      </c>
      <c r="L48" s="95">
        <f>I48/F48</f>
        <v>0.40755934453318032</v>
      </c>
      <c r="M48" s="1"/>
      <c r="N48" s="1"/>
      <c r="O48" s="1"/>
      <c r="P48" s="1"/>
      <c r="Q48" s="1"/>
    </row>
    <row r="49" spans="1:17" s="20" customFormat="1" ht="15" customHeight="1" x14ac:dyDescent="0.3">
      <c r="A49" s="21" t="s">
        <v>104</v>
      </c>
      <c r="B49" s="23"/>
      <c r="C49" s="23"/>
      <c r="D49" s="22"/>
      <c r="E49" s="24" t="s">
        <v>105</v>
      </c>
      <c r="F49" s="25">
        <f t="shared" ref="F49:J49" si="15">SUM(F50+F53+F58+F73)</f>
        <v>2007689800</v>
      </c>
      <c r="G49" s="25">
        <f t="shared" si="15"/>
        <v>0</v>
      </c>
      <c r="H49" s="25">
        <f t="shared" si="15"/>
        <v>1122652561</v>
      </c>
      <c r="I49" s="25">
        <f t="shared" si="15"/>
        <v>586902133.85000002</v>
      </c>
      <c r="J49" s="25">
        <f t="shared" si="15"/>
        <v>579895533.85000002</v>
      </c>
      <c r="K49" s="26">
        <f>H49/F49</f>
        <v>0.55917630353055536</v>
      </c>
      <c r="L49" s="26">
        <f>I49/F49</f>
        <v>0.29232709846411531</v>
      </c>
      <c r="M49" s="1"/>
      <c r="N49" s="1"/>
      <c r="O49" s="1"/>
      <c r="P49" s="1"/>
      <c r="Q49" s="1"/>
    </row>
    <row r="50" spans="1:17" s="34" customFormat="1" ht="15" customHeight="1" x14ac:dyDescent="0.25">
      <c r="A50" s="88" t="s">
        <v>106</v>
      </c>
      <c r="B50" s="37" t="s">
        <v>19</v>
      </c>
      <c r="C50" s="37" t="s">
        <v>25</v>
      </c>
      <c r="D50" s="36" t="s">
        <v>20</v>
      </c>
      <c r="E50" s="31" t="s">
        <v>107</v>
      </c>
      <c r="F50" s="32">
        <f t="shared" ref="F50:J50" si="16">F51+F52</f>
        <v>8355000</v>
      </c>
      <c r="G50" s="32">
        <f t="shared" si="16"/>
        <v>0</v>
      </c>
      <c r="H50" s="32">
        <f t="shared" si="16"/>
        <v>2500000</v>
      </c>
      <c r="I50" s="32">
        <f t="shared" si="16"/>
        <v>2500000</v>
      </c>
      <c r="J50" s="32">
        <f t="shared" si="16"/>
        <v>2500000</v>
      </c>
      <c r="K50" s="33">
        <f>H50/F50</f>
        <v>0.29922202274087373</v>
      </c>
      <c r="L50" s="33">
        <f>I50/F50</f>
        <v>0.29922202274087373</v>
      </c>
      <c r="M50" s="1"/>
      <c r="N50" s="1"/>
      <c r="O50" s="1"/>
      <c r="P50" s="1"/>
      <c r="Q50" s="1"/>
    </row>
    <row r="51" spans="1:17" s="89" customFormat="1" ht="15" customHeight="1" x14ac:dyDescent="0.25">
      <c r="A51" s="48" t="s">
        <v>108</v>
      </c>
      <c r="B51" s="43" t="s">
        <v>19</v>
      </c>
      <c r="C51" s="43" t="s">
        <v>25</v>
      </c>
      <c r="D51" s="42" t="s">
        <v>20</v>
      </c>
      <c r="E51" s="41" t="s">
        <v>109</v>
      </c>
      <c r="F51" s="46">
        <v>2500000</v>
      </c>
      <c r="G51" s="45">
        <v>0</v>
      </c>
      <c r="H51" s="45">
        <v>2500000</v>
      </c>
      <c r="I51" s="45">
        <v>2500000</v>
      </c>
      <c r="J51" s="45">
        <v>2500000</v>
      </c>
      <c r="K51" s="47"/>
      <c r="L51" s="47"/>
      <c r="M51" s="1"/>
      <c r="N51" s="1"/>
      <c r="O51" s="1"/>
      <c r="P51" s="1"/>
      <c r="Q51" s="1"/>
    </row>
    <row r="52" spans="1:17" s="89" customFormat="1" x14ac:dyDescent="0.25">
      <c r="A52" s="48" t="s">
        <v>108</v>
      </c>
      <c r="B52" s="43" t="s">
        <v>94</v>
      </c>
      <c r="C52" s="43" t="s">
        <v>95</v>
      </c>
      <c r="D52" s="42" t="s">
        <v>20</v>
      </c>
      <c r="E52" s="41" t="s">
        <v>109</v>
      </c>
      <c r="F52" s="46">
        <v>5855000</v>
      </c>
      <c r="G52" s="45">
        <v>0</v>
      </c>
      <c r="H52" s="45">
        <v>0</v>
      </c>
      <c r="I52" s="45">
        <v>0</v>
      </c>
      <c r="J52" s="45">
        <v>0</v>
      </c>
      <c r="K52" s="47"/>
      <c r="L52" s="47"/>
      <c r="M52" s="1"/>
      <c r="N52" s="1"/>
      <c r="O52" s="1"/>
      <c r="P52" s="1"/>
      <c r="Q52" s="1"/>
    </row>
    <row r="53" spans="1:17" s="34" customFormat="1" ht="42.75" x14ac:dyDescent="0.25">
      <c r="A53" s="88" t="s">
        <v>110</v>
      </c>
      <c r="B53" s="37" t="s">
        <v>19</v>
      </c>
      <c r="C53" s="37" t="s">
        <v>25</v>
      </c>
      <c r="D53" s="36" t="s">
        <v>20</v>
      </c>
      <c r="E53" s="35" t="s">
        <v>111</v>
      </c>
      <c r="F53" s="39">
        <f t="shared" ref="F53:J53" si="17">SUM(F54:F57)</f>
        <v>489070000</v>
      </c>
      <c r="G53" s="39">
        <f t="shared" si="17"/>
        <v>0</v>
      </c>
      <c r="H53" s="39">
        <f t="shared" si="17"/>
        <v>30188000</v>
      </c>
      <c r="I53" s="39">
        <f t="shared" si="17"/>
        <v>30187976.550000001</v>
      </c>
      <c r="J53" s="39">
        <f t="shared" si="17"/>
        <v>30187976.550000001</v>
      </c>
      <c r="K53" s="40">
        <f>H53/F53</f>
        <v>6.1725315394524298E-2</v>
      </c>
      <c r="L53" s="40">
        <f>I53/F53</f>
        <v>6.1725267446377824E-2</v>
      </c>
      <c r="M53" s="1"/>
      <c r="N53" s="1"/>
      <c r="O53" s="1"/>
      <c r="P53" s="1"/>
      <c r="Q53" s="1"/>
    </row>
    <row r="54" spans="1:17" s="104" customFormat="1" ht="28.5" x14ac:dyDescent="0.25">
      <c r="A54" s="96" t="s">
        <v>112</v>
      </c>
      <c r="B54" s="98" t="s">
        <v>19</v>
      </c>
      <c r="C54" s="98" t="s">
        <v>25</v>
      </c>
      <c r="D54" s="97" t="s">
        <v>20</v>
      </c>
      <c r="E54" s="99" t="s">
        <v>113</v>
      </c>
      <c r="F54" s="101">
        <v>200000</v>
      </c>
      <c r="G54" s="100">
        <v>0</v>
      </c>
      <c r="H54" s="100">
        <v>200000</v>
      </c>
      <c r="I54" s="100">
        <v>199976.55</v>
      </c>
      <c r="J54" s="100">
        <v>199976.55</v>
      </c>
      <c r="K54" s="102"/>
      <c r="L54" s="102"/>
      <c r="M54" s="103"/>
      <c r="N54" s="103"/>
      <c r="O54" s="103"/>
      <c r="P54" s="103"/>
      <c r="Q54" s="103"/>
    </row>
    <row r="55" spans="1:17" s="104" customFormat="1" ht="28.5" x14ac:dyDescent="0.25">
      <c r="A55" s="96" t="s">
        <v>112</v>
      </c>
      <c r="B55" s="98" t="s">
        <v>94</v>
      </c>
      <c r="C55" s="98" t="s">
        <v>95</v>
      </c>
      <c r="D55" s="97" t="s">
        <v>20</v>
      </c>
      <c r="E55" s="99" t="s">
        <v>113</v>
      </c>
      <c r="F55" s="101">
        <v>670000</v>
      </c>
      <c r="G55" s="100">
        <v>0</v>
      </c>
      <c r="H55" s="100">
        <v>0</v>
      </c>
      <c r="I55" s="100">
        <v>0</v>
      </c>
      <c r="J55" s="100">
        <v>0</v>
      </c>
      <c r="K55" s="102"/>
      <c r="L55" s="102"/>
      <c r="M55" s="103"/>
      <c r="N55" s="103"/>
      <c r="O55" s="103"/>
      <c r="P55" s="103"/>
      <c r="Q55" s="103"/>
    </row>
    <row r="56" spans="1:17" s="104" customFormat="1" ht="27.95" customHeight="1" x14ac:dyDescent="0.25">
      <c r="A56" s="96" t="s">
        <v>114</v>
      </c>
      <c r="B56" s="98" t="s">
        <v>94</v>
      </c>
      <c r="C56" s="98" t="s">
        <v>95</v>
      </c>
      <c r="D56" s="97" t="s">
        <v>20</v>
      </c>
      <c r="E56" s="99" t="s">
        <v>115</v>
      </c>
      <c r="F56" s="101">
        <v>3200000</v>
      </c>
      <c r="G56" s="100">
        <v>0</v>
      </c>
      <c r="H56" s="100">
        <v>0</v>
      </c>
      <c r="I56" s="100">
        <v>0</v>
      </c>
      <c r="J56" s="100">
        <v>0</v>
      </c>
      <c r="K56" s="102"/>
      <c r="L56" s="102"/>
      <c r="M56" s="103"/>
      <c r="N56" s="103"/>
      <c r="O56" s="103"/>
      <c r="P56" s="103"/>
      <c r="Q56" s="103"/>
    </row>
    <row r="57" spans="1:17" s="104" customFormat="1" ht="27.95" customHeight="1" x14ac:dyDescent="0.25">
      <c r="A57" s="96" t="s">
        <v>116</v>
      </c>
      <c r="B57" s="98" t="s">
        <v>94</v>
      </c>
      <c r="C57" s="98" t="s">
        <v>95</v>
      </c>
      <c r="D57" s="97" t="s">
        <v>20</v>
      </c>
      <c r="E57" s="99" t="s">
        <v>117</v>
      </c>
      <c r="F57" s="101">
        <v>485000000</v>
      </c>
      <c r="G57" s="100">
        <v>0</v>
      </c>
      <c r="H57" s="100">
        <v>29988000</v>
      </c>
      <c r="I57" s="100">
        <v>29988000</v>
      </c>
      <c r="J57" s="100">
        <v>29988000</v>
      </c>
      <c r="K57" s="102"/>
      <c r="L57" s="102"/>
      <c r="M57" s="103"/>
      <c r="N57" s="103"/>
      <c r="O57" s="103"/>
      <c r="P57" s="103"/>
      <c r="Q57" s="103"/>
    </row>
    <row r="58" spans="1:17" s="49" customFormat="1" ht="28.5" x14ac:dyDescent="0.25">
      <c r="A58" s="88" t="s">
        <v>118</v>
      </c>
      <c r="B58" s="37"/>
      <c r="C58" s="37"/>
      <c r="D58" s="36"/>
      <c r="E58" s="35" t="s">
        <v>119</v>
      </c>
      <c r="F58" s="39">
        <f t="shared" ref="F58:J58" si="18">SUM(F59:F72)</f>
        <v>1233919290</v>
      </c>
      <c r="G58" s="39">
        <f t="shared" si="18"/>
        <v>0</v>
      </c>
      <c r="H58" s="39">
        <f t="shared" si="18"/>
        <v>974544051</v>
      </c>
      <c r="I58" s="39">
        <f t="shared" si="18"/>
        <v>438795051.37</v>
      </c>
      <c r="J58" s="39">
        <f t="shared" si="18"/>
        <v>432748451.37</v>
      </c>
      <c r="K58" s="193">
        <f>H58/F58</f>
        <v>0.78979562026297523</v>
      </c>
      <c r="L58" s="40">
        <f>I58/F58</f>
        <v>0.35561082068017591</v>
      </c>
      <c r="M58" s="1"/>
      <c r="N58" s="1"/>
      <c r="O58" s="1"/>
      <c r="P58" s="1"/>
      <c r="Q58" s="1"/>
    </row>
    <row r="59" spans="1:17" s="34" customFormat="1" ht="28.5" x14ac:dyDescent="0.25">
      <c r="A59" s="48" t="s">
        <v>120</v>
      </c>
      <c r="B59" s="43" t="s">
        <v>19</v>
      </c>
      <c r="C59" s="43" t="s">
        <v>25</v>
      </c>
      <c r="D59" s="42" t="s">
        <v>20</v>
      </c>
      <c r="E59" s="41" t="s">
        <v>121</v>
      </c>
      <c r="F59" s="46">
        <v>3600000</v>
      </c>
      <c r="G59" s="45">
        <v>0</v>
      </c>
      <c r="H59" s="45">
        <v>3600000</v>
      </c>
      <c r="I59" s="45">
        <v>3599972.9</v>
      </c>
      <c r="J59" s="45">
        <v>3599972.9</v>
      </c>
      <c r="K59" s="47"/>
      <c r="L59" s="47"/>
      <c r="M59" s="1"/>
      <c r="N59" s="1"/>
      <c r="O59" s="1"/>
      <c r="P59" s="1"/>
      <c r="Q59" s="1"/>
    </row>
    <row r="60" spans="1:17" s="34" customFormat="1" ht="28.5" x14ac:dyDescent="0.25">
      <c r="A60" s="48" t="s">
        <v>120</v>
      </c>
      <c r="B60" s="43" t="s">
        <v>94</v>
      </c>
      <c r="C60" s="43" t="s">
        <v>95</v>
      </c>
      <c r="D60" s="42" t="s">
        <v>20</v>
      </c>
      <c r="E60" s="41" t="s">
        <v>121</v>
      </c>
      <c r="F60" s="46">
        <v>6690000</v>
      </c>
      <c r="G60" s="45">
        <v>0</v>
      </c>
      <c r="H60" s="45">
        <v>0</v>
      </c>
      <c r="I60" s="45">
        <v>0</v>
      </c>
      <c r="J60" s="45">
        <v>0</v>
      </c>
      <c r="K60" s="47"/>
      <c r="L60" s="47"/>
      <c r="M60" s="1"/>
      <c r="N60" s="1"/>
      <c r="O60" s="1"/>
      <c r="P60" s="1"/>
      <c r="Q60" s="1"/>
    </row>
    <row r="61" spans="1:17" s="34" customFormat="1" ht="28.5" x14ac:dyDescent="0.25">
      <c r="A61" s="48" t="s">
        <v>122</v>
      </c>
      <c r="B61" s="43" t="s">
        <v>19</v>
      </c>
      <c r="C61" s="43" t="s">
        <v>25</v>
      </c>
      <c r="D61" s="42" t="s">
        <v>20</v>
      </c>
      <c r="E61" s="41" t="s">
        <v>123</v>
      </c>
      <c r="F61" s="46">
        <v>2000000</v>
      </c>
      <c r="G61" s="45">
        <v>0</v>
      </c>
      <c r="H61" s="45">
        <v>2000000</v>
      </c>
      <c r="I61" s="45">
        <v>1999992.64</v>
      </c>
      <c r="J61" s="45">
        <v>1999992.64</v>
      </c>
      <c r="K61" s="47"/>
      <c r="L61" s="47"/>
      <c r="M61" s="1"/>
      <c r="N61" s="1"/>
      <c r="O61" s="1"/>
      <c r="P61" s="1"/>
      <c r="Q61" s="1"/>
    </row>
    <row r="62" spans="1:17" s="104" customFormat="1" ht="28.5" x14ac:dyDescent="0.25">
      <c r="A62" s="96" t="s">
        <v>122</v>
      </c>
      <c r="B62" s="98" t="s">
        <v>94</v>
      </c>
      <c r="C62" s="98" t="s">
        <v>95</v>
      </c>
      <c r="D62" s="97" t="s">
        <v>20</v>
      </c>
      <c r="E62" s="99" t="s">
        <v>123</v>
      </c>
      <c r="F62" s="101">
        <v>33880000</v>
      </c>
      <c r="G62" s="100">
        <v>0</v>
      </c>
      <c r="H62" s="100">
        <v>25836950</v>
      </c>
      <c r="I62" s="100">
        <v>24998950</v>
      </c>
      <c r="J62" s="100">
        <v>24998950</v>
      </c>
      <c r="K62" s="102"/>
      <c r="L62" s="102"/>
      <c r="M62" s="103"/>
      <c r="N62" s="103"/>
      <c r="O62" s="103"/>
      <c r="P62" s="103"/>
      <c r="Q62" s="103"/>
    </row>
    <row r="63" spans="1:17" s="104" customFormat="1" ht="42.75" x14ac:dyDescent="0.25">
      <c r="A63" s="96" t="s">
        <v>124</v>
      </c>
      <c r="B63" s="98" t="s">
        <v>19</v>
      </c>
      <c r="C63" s="98" t="s">
        <v>25</v>
      </c>
      <c r="D63" s="97" t="s">
        <v>20</v>
      </c>
      <c r="E63" s="99" t="s">
        <v>125</v>
      </c>
      <c r="F63" s="101">
        <v>123518000</v>
      </c>
      <c r="G63" s="100">
        <v>0</v>
      </c>
      <c r="H63" s="100">
        <v>123517900</v>
      </c>
      <c r="I63" s="100">
        <v>102040969.52</v>
      </c>
      <c r="J63" s="100">
        <v>102040969.52</v>
      </c>
      <c r="K63" s="102"/>
      <c r="L63" s="102"/>
      <c r="M63" s="103"/>
      <c r="N63" s="103"/>
      <c r="O63" s="103"/>
      <c r="P63" s="103"/>
      <c r="Q63" s="103"/>
    </row>
    <row r="64" spans="1:17" s="34" customFormat="1" ht="42.75" x14ac:dyDescent="0.25">
      <c r="A64" s="48" t="s">
        <v>124</v>
      </c>
      <c r="B64" s="43" t="s">
        <v>94</v>
      </c>
      <c r="C64" s="43" t="s">
        <v>95</v>
      </c>
      <c r="D64" s="42" t="s">
        <v>20</v>
      </c>
      <c r="E64" s="41" t="s">
        <v>125</v>
      </c>
      <c r="F64" s="46">
        <v>676482000</v>
      </c>
      <c r="G64" s="45">
        <v>0</v>
      </c>
      <c r="H64" s="45">
        <v>650339000</v>
      </c>
      <c r="I64" s="45">
        <v>216644902.90000001</v>
      </c>
      <c r="J64" s="45">
        <v>216644902.90000001</v>
      </c>
      <c r="K64" s="47"/>
      <c r="L64" s="47"/>
      <c r="M64" s="1"/>
      <c r="N64" s="1"/>
      <c r="O64" s="1"/>
      <c r="P64" s="1"/>
      <c r="Q64" s="1"/>
    </row>
    <row r="65" spans="1:17" s="34" customFormat="1" ht="28.5" x14ac:dyDescent="0.25">
      <c r="A65" s="48" t="s">
        <v>126</v>
      </c>
      <c r="B65" s="43" t="s">
        <v>19</v>
      </c>
      <c r="C65" s="43" t="s">
        <v>25</v>
      </c>
      <c r="D65" s="42" t="s">
        <v>20</v>
      </c>
      <c r="E65" s="41" t="s">
        <v>127</v>
      </c>
      <c r="F65" s="46">
        <v>9500000</v>
      </c>
      <c r="G65" s="45">
        <v>0</v>
      </c>
      <c r="H65" s="45">
        <v>9500000</v>
      </c>
      <c r="I65" s="45">
        <v>9499870.3699999992</v>
      </c>
      <c r="J65" s="45">
        <v>9499870.3699999992</v>
      </c>
      <c r="K65" s="47"/>
      <c r="L65" s="47"/>
      <c r="M65" s="1"/>
      <c r="N65" s="1"/>
      <c r="O65" s="1"/>
      <c r="P65" s="1"/>
      <c r="Q65" s="1"/>
    </row>
    <row r="66" spans="1:17" s="34" customFormat="1" ht="28.5" x14ac:dyDescent="0.25">
      <c r="A66" s="48" t="s">
        <v>126</v>
      </c>
      <c r="B66" s="43" t="s">
        <v>94</v>
      </c>
      <c r="C66" s="43" t="s">
        <v>95</v>
      </c>
      <c r="D66" s="42" t="s">
        <v>20</v>
      </c>
      <c r="E66" s="41" t="s">
        <v>127</v>
      </c>
      <c r="F66" s="46">
        <v>51546500</v>
      </c>
      <c r="G66" s="45">
        <v>0</v>
      </c>
      <c r="H66" s="45">
        <v>31446500</v>
      </c>
      <c r="I66" s="45">
        <v>0</v>
      </c>
      <c r="J66" s="45">
        <v>0</v>
      </c>
      <c r="K66" s="47"/>
      <c r="L66" s="47"/>
      <c r="M66" s="1"/>
      <c r="N66" s="1"/>
      <c r="O66" s="1"/>
      <c r="P66" s="1"/>
      <c r="Q66" s="1"/>
    </row>
    <row r="67" spans="1:17" s="34" customFormat="1" ht="27.95" customHeight="1" x14ac:dyDescent="0.25">
      <c r="A67" s="48" t="s">
        <v>128</v>
      </c>
      <c r="B67" s="43" t="s">
        <v>19</v>
      </c>
      <c r="C67" s="43" t="s">
        <v>25</v>
      </c>
      <c r="D67" s="42" t="s">
        <v>20</v>
      </c>
      <c r="E67" s="41" t="s">
        <v>129</v>
      </c>
      <c r="F67" s="46">
        <v>18000000</v>
      </c>
      <c r="G67" s="45">
        <v>0</v>
      </c>
      <c r="H67" s="45">
        <v>18000000</v>
      </c>
      <c r="I67" s="45">
        <v>17999858.32</v>
      </c>
      <c r="J67" s="45">
        <v>17999858.32</v>
      </c>
      <c r="K67" s="47"/>
      <c r="L67" s="47"/>
      <c r="M67" s="1"/>
      <c r="N67" s="1"/>
      <c r="O67" s="1"/>
      <c r="P67" s="1"/>
      <c r="Q67" s="1"/>
    </row>
    <row r="68" spans="1:17" s="34" customFormat="1" ht="27.95" customHeight="1" x14ac:dyDescent="0.25">
      <c r="A68" s="48" t="s">
        <v>128</v>
      </c>
      <c r="B68" s="43" t="s">
        <v>94</v>
      </c>
      <c r="C68" s="43" t="s">
        <v>95</v>
      </c>
      <c r="D68" s="42" t="s">
        <v>20</v>
      </c>
      <c r="E68" s="41" t="s">
        <v>129</v>
      </c>
      <c r="F68" s="46">
        <v>120778215</v>
      </c>
      <c r="G68" s="45">
        <v>0</v>
      </c>
      <c r="H68" s="45">
        <v>3270170</v>
      </c>
      <c r="I68" s="45">
        <v>2223170</v>
      </c>
      <c r="J68" s="45">
        <v>1003170</v>
      </c>
      <c r="K68" s="47"/>
      <c r="L68" s="47"/>
      <c r="M68" s="1"/>
      <c r="N68" s="1"/>
      <c r="O68" s="1"/>
      <c r="P68" s="1"/>
      <c r="Q68" s="1"/>
    </row>
    <row r="69" spans="1:17" s="34" customFormat="1" ht="27.95" customHeight="1" x14ac:dyDescent="0.25">
      <c r="A69" s="48" t="s">
        <v>130</v>
      </c>
      <c r="B69" s="43" t="s">
        <v>19</v>
      </c>
      <c r="C69" s="43" t="s">
        <v>25</v>
      </c>
      <c r="D69" s="42" t="s">
        <v>20</v>
      </c>
      <c r="E69" s="41" t="s">
        <v>131</v>
      </c>
      <c r="F69" s="46">
        <v>4000000</v>
      </c>
      <c r="G69" s="45">
        <v>0</v>
      </c>
      <c r="H69" s="45">
        <v>4000000</v>
      </c>
      <c r="I69" s="45">
        <v>4000000</v>
      </c>
      <c r="J69" s="45">
        <v>4000000</v>
      </c>
      <c r="K69" s="47"/>
      <c r="L69" s="47"/>
      <c r="M69" s="1"/>
      <c r="N69" s="1"/>
      <c r="O69" s="1"/>
      <c r="P69" s="1"/>
      <c r="Q69" s="1"/>
    </row>
    <row r="70" spans="1:17" s="34" customFormat="1" ht="28.5" x14ac:dyDescent="0.25">
      <c r="A70" s="48" t="s">
        <v>130</v>
      </c>
      <c r="B70" s="43" t="s">
        <v>94</v>
      </c>
      <c r="C70" s="43" t="s">
        <v>95</v>
      </c>
      <c r="D70" s="42" t="s">
        <v>20</v>
      </c>
      <c r="E70" s="41" t="s">
        <v>131</v>
      </c>
      <c r="F70" s="46">
        <v>8360000</v>
      </c>
      <c r="G70" s="45">
        <v>0</v>
      </c>
      <c r="H70" s="45">
        <v>0</v>
      </c>
      <c r="I70" s="45">
        <v>0</v>
      </c>
      <c r="J70" s="45">
        <v>0</v>
      </c>
      <c r="K70" s="47"/>
      <c r="L70" s="47"/>
      <c r="M70" s="1"/>
      <c r="N70" s="1"/>
      <c r="O70" s="1"/>
      <c r="P70" s="1"/>
      <c r="Q70" s="1"/>
    </row>
    <row r="71" spans="1:17" s="104" customFormat="1" ht="27.95" customHeight="1" x14ac:dyDescent="0.25">
      <c r="A71" s="96" t="s">
        <v>132</v>
      </c>
      <c r="B71" s="98" t="s">
        <v>19</v>
      </c>
      <c r="C71" s="98" t="s">
        <v>25</v>
      </c>
      <c r="D71" s="97" t="s">
        <v>20</v>
      </c>
      <c r="E71" s="99" t="s">
        <v>133</v>
      </c>
      <c r="F71" s="101">
        <v>80000000</v>
      </c>
      <c r="G71" s="100">
        <v>0</v>
      </c>
      <c r="H71" s="100">
        <v>47529117</v>
      </c>
      <c r="I71" s="100">
        <v>47529089.719999999</v>
      </c>
      <c r="J71" s="100">
        <v>47529089.719999999</v>
      </c>
      <c r="K71" s="102"/>
      <c r="L71" s="102"/>
      <c r="M71" s="103"/>
      <c r="N71" s="103"/>
      <c r="O71" s="103"/>
      <c r="P71" s="103"/>
      <c r="Q71" s="103"/>
    </row>
    <row r="72" spans="1:17" s="34" customFormat="1" ht="27.95" customHeight="1" x14ac:dyDescent="0.25">
      <c r="A72" s="48" t="s">
        <v>132</v>
      </c>
      <c r="B72" s="43" t="s">
        <v>94</v>
      </c>
      <c r="C72" s="43" t="s">
        <v>95</v>
      </c>
      <c r="D72" s="42" t="s">
        <v>20</v>
      </c>
      <c r="E72" s="41" t="s">
        <v>133</v>
      </c>
      <c r="F72" s="46">
        <v>95564575</v>
      </c>
      <c r="G72" s="45">
        <v>0</v>
      </c>
      <c r="H72" s="45">
        <v>55504414</v>
      </c>
      <c r="I72" s="45">
        <v>8258275</v>
      </c>
      <c r="J72" s="45">
        <v>3431675</v>
      </c>
      <c r="K72" s="47"/>
      <c r="L72" s="47"/>
      <c r="M72" s="1"/>
      <c r="N72" s="1"/>
      <c r="O72" s="1"/>
      <c r="P72" s="1"/>
      <c r="Q72" s="1"/>
    </row>
    <row r="73" spans="1:17" s="34" customFormat="1" ht="27.95" customHeight="1" x14ac:dyDescent="0.25">
      <c r="A73" s="88" t="s">
        <v>134</v>
      </c>
      <c r="B73" s="37"/>
      <c r="C73" s="37"/>
      <c r="D73" s="36"/>
      <c r="E73" s="35" t="s">
        <v>135</v>
      </c>
      <c r="F73" s="39">
        <f t="shared" ref="F73:J73" si="19">SUM(F74:F81)</f>
        <v>276345510</v>
      </c>
      <c r="G73" s="39">
        <f t="shared" si="19"/>
        <v>0</v>
      </c>
      <c r="H73" s="39">
        <f t="shared" si="19"/>
        <v>115420510</v>
      </c>
      <c r="I73" s="39">
        <f t="shared" si="19"/>
        <v>115419105.93000001</v>
      </c>
      <c r="J73" s="39">
        <f t="shared" si="19"/>
        <v>114459105.93000001</v>
      </c>
      <c r="K73" s="40">
        <f>H73/F73</f>
        <v>0.41766739759947613</v>
      </c>
      <c r="L73" s="40">
        <f>I73/F73</f>
        <v>0.41766231674978183</v>
      </c>
      <c r="M73" s="1"/>
      <c r="N73" s="1"/>
      <c r="O73" s="1"/>
      <c r="P73" s="1"/>
      <c r="Q73" s="1"/>
    </row>
    <row r="74" spans="1:17" s="104" customFormat="1" ht="28.5" x14ac:dyDescent="0.25">
      <c r="A74" s="96" t="s">
        <v>136</v>
      </c>
      <c r="B74" s="98" t="s">
        <v>19</v>
      </c>
      <c r="C74" s="98" t="s">
        <v>25</v>
      </c>
      <c r="D74" s="97" t="s">
        <v>20</v>
      </c>
      <c r="E74" s="99" t="s">
        <v>137</v>
      </c>
      <c r="F74" s="101">
        <v>66000000</v>
      </c>
      <c r="G74" s="100">
        <v>0</v>
      </c>
      <c r="H74" s="100">
        <v>66000000</v>
      </c>
      <c r="I74" s="100">
        <v>65998674.200000003</v>
      </c>
      <c r="J74" s="100">
        <v>65998674.200000003</v>
      </c>
      <c r="K74" s="102"/>
      <c r="L74" s="102"/>
      <c r="M74" s="103"/>
      <c r="N74" s="103"/>
      <c r="O74" s="103"/>
      <c r="P74" s="103"/>
      <c r="Q74" s="103"/>
    </row>
    <row r="75" spans="1:17" s="104" customFormat="1" ht="28.5" x14ac:dyDescent="0.25">
      <c r="A75" s="96" t="s">
        <v>136</v>
      </c>
      <c r="B75" s="98" t="s">
        <v>94</v>
      </c>
      <c r="C75" s="98" t="s">
        <v>95</v>
      </c>
      <c r="D75" s="97" t="s">
        <v>20</v>
      </c>
      <c r="E75" s="99" t="s">
        <v>137</v>
      </c>
      <c r="F75" s="101">
        <v>101145390</v>
      </c>
      <c r="G75" s="100">
        <v>0</v>
      </c>
      <c r="H75" s="100">
        <v>775390</v>
      </c>
      <c r="I75" s="100">
        <v>775390</v>
      </c>
      <c r="J75" s="100">
        <v>215390</v>
      </c>
      <c r="K75" s="102"/>
      <c r="L75" s="102"/>
      <c r="M75" s="103"/>
      <c r="N75" s="103"/>
      <c r="O75" s="103"/>
      <c r="P75" s="103"/>
      <c r="Q75" s="103"/>
    </row>
    <row r="76" spans="1:17" s="104" customFormat="1" ht="27.95" customHeight="1" x14ac:dyDescent="0.25">
      <c r="A76" s="96" t="s">
        <v>138</v>
      </c>
      <c r="B76" s="98" t="s">
        <v>19</v>
      </c>
      <c r="C76" s="98" t="s">
        <v>25</v>
      </c>
      <c r="D76" s="97" t="s">
        <v>20</v>
      </c>
      <c r="E76" s="41" t="s">
        <v>96</v>
      </c>
      <c r="F76" s="101">
        <v>800000</v>
      </c>
      <c r="G76" s="100">
        <v>0</v>
      </c>
      <c r="H76" s="100">
        <v>800000</v>
      </c>
      <c r="I76" s="100">
        <v>799925.58</v>
      </c>
      <c r="J76" s="100">
        <v>799925.58</v>
      </c>
      <c r="K76" s="102"/>
      <c r="L76" s="102"/>
      <c r="M76" s="103"/>
      <c r="N76" s="103"/>
      <c r="O76" s="103"/>
      <c r="P76" s="103"/>
      <c r="Q76" s="103"/>
    </row>
    <row r="77" spans="1:17" s="104" customFormat="1" ht="27.95" customHeight="1" x14ac:dyDescent="0.25">
      <c r="A77" s="96" t="s">
        <v>138</v>
      </c>
      <c r="B77" s="98" t="s">
        <v>94</v>
      </c>
      <c r="C77" s="98" t="s">
        <v>95</v>
      </c>
      <c r="D77" s="97" t="s">
        <v>20</v>
      </c>
      <c r="E77" s="99" t="s">
        <v>96</v>
      </c>
      <c r="F77" s="101">
        <v>2000000</v>
      </c>
      <c r="G77" s="100">
        <v>0</v>
      </c>
      <c r="H77" s="100">
        <v>0</v>
      </c>
      <c r="I77" s="100">
        <v>0</v>
      </c>
      <c r="J77" s="100">
        <v>0</v>
      </c>
      <c r="K77" s="102"/>
      <c r="L77" s="102"/>
      <c r="M77" s="103"/>
      <c r="N77" s="103"/>
      <c r="O77" s="103"/>
      <c r="P77" s="103"/>
      <c r="Q77" s="103"/>
    </row>
    <row r="78" spans="1:17" s="104" customFormat="1" ht="27.95" customHeight="1" x14ac:dyDescent="0.25">
      <c r="A78" s="96" t="s">
        <v>139</v>
      </c>
      <c r="B78" s="98" t="s">
        <v>94</v>
      </c>
      <c r="C78" s="98" t="s">
        <v>95</v>
      </c>
      <c r="D78" s="97" t="s">
        <v>20</v>
      </c>
      <c r="E78" s="99" t="s">
        <v>140</v>
      </c>
      <c r="F78" s="101">
        <v>400000</v>
      </c>
      <c r="G78" s="100">
        <v>0</v>
      </c>
      <c r="H78" s="100">
        <v>400000</v>
      </c>
      <c r="I78" s="100">
        <v>400000</v>
      </c>
      <c r="J78" s="100">
        <v>0</v>
      </c>
      <c r="K78" s="102"/>
      <c r="L78" s="102"/>
      <c r="M78" s="103"/>
      <c r="N78" s="103"/>
      <c r="O78" s="103"/>
      <c r="P78" s="103"/>
      <c r="Q78" s="103"/>
    </row>
    <row r="79" spans="1:17" s="104" customFormat="1" ht="27.95" customHeight="1" x14ac:dyDescent="0.25">
      <c r="A79" s="96" t="s">
        <v>141</v>
      </c>
      <c r="B79" s="98" t="s">
        <v>19</v>
      </c>
      <c r="C79" s="98" t="s">
        <v>25</v>
      </c>
      <c r="D79" s="97" t="s">
        <v>20</v>
      </c>
      <c r="E79" s="99" t="s">
        <v>142</v>
      </c>
      <c r="F79" s="101">
        <v>47150000</v>
      </c>
      <c r="G79" s="100">
        <v>0</v>
      </c>
      <c r="H79" s="100">
        <v>47150000</v>
      </c>
      <c r="I79" s="100">
        <v>47149996.149999999</v>
      </c>
      <c r="J79" s="100">
        <v>47149996.149999999</v>
      </c>
      <c r="K79" s="102"/>
      <c r="L79" s="102"/>
      <c r="M79" s="103"/>
      <c r="N79" s="103"/>
      <c r="O79" s="103"/>
      <c r="P79" s="103"/>
      <c r="Q79" s="103"/>
    </row>
    <row r="80" spans="1:17" s="104" customFormat="1" ht="27.95" customHeight="1" x14ac:dyDescent="0.25">
      <c r="A80" s="105" t="s">
        <v>141</v>
      </c>
      <c r="B80" s="107" t="s">
        <v>94</v>
      </c>
      <c r="C80" s="107" t="s">
        <v>95</v>
      </c>
      <c r="D80" s="106" t="s">
        <v>20</v>
      </c>
      <c r="E80" s="108" t="s">
        <v>142</v>
      </c>
      <c r="F80" s="110">
        <v>58850120</v>
      </c>
      <c r="G80" s="109">
        <v>0</v>
      </c>
      <c r="H80" s="109">
        <v>295120</v>
      </c>
      <c r="I80" s="109">
        <v>295120</v>
      </c>
      <c r="J80" s="109">
        <v>295120</v>
      </c>
      <c r="K80" s="111"/>
      <c r="L80" s="111"/>
      <c r="M80" s="103"/>
      <c r="N80" s="103"/>
      <c r="O80" s="103"/>
      <c r="P80" s="103"/>
      <c r="Q80" s="103"/>
    </row>
    <row r="81" spans="1:17" s="104" customFormat="1" ht="27.95" customHeight="1" x14ac:dyDescent="0.25">
      <c r="A81" s="105" t="s">
        <v>143</v>
      </c>
      <c r="B81" s="107" t="s">
        <v>94</v>
      </c>
      <c r="C81" s="107" t="s">
        <v>95</v>
      </c>
      <c r="D81" s="106" t="s">
        <v>20</v>
      </c>
      <c r="E81" s="108" t="s">
        <v>144</v>
      </c>
      <c r="F81" s="110">
        <v>0</v>
      </c>
      <c r="G81" s="109">
        <v>0</v>
      </c>
      <c r="H81" s="109">
        <v>0</v>
      </c>
      <c r="I81" s="109">
        <v>0</v>
      </c>
      <c r="J81" s="109">
        <v>0</v>
      </c>
      <c r="K81" s="111"/>
      <c r="L81" s="111"/>
      <c r="M81" s="103"/>
      <c r="N81" s="103"/>
      <c r="O81" s="103"/>
      <c r="P81" s="103"/>
      <c r="Q81" s="103"/>
    </row>
    <row r="82" spans="1:17" s="20" customFormat="1" ht="27.95" customHeight="1" x14ac:dyDescent="0.3">
      <c r="A82" s="90" t="s">
        <v>145</v>
      </c>
      <c r="B82" s="92"/>
      <c r="C82" s="92"/>
      <c r="D82" s="91"/>
      <c r="E82" s="93" t="s">
        <v>146</v>
      </c>
      <c r="F82" s="94">
        <f>SUM(F83+F95+F99+F112+F118)</f>
        <v>37011274263</v>
      </c>
      <c r="G82" s="94">
        <f>SUM(G83+G95+G99+G112+G118)</f>
        <v>0</v>
      </c>
      <c r="H82" s="94">
        <f>SUM(H83+H95+H99+H112+H118)</f>
        <v>30548728773.930004</v>
      </c>
      <c r="I82" s="94">
        <f>SUM(I83+I95+I99+I112+I118)</f>
        <v>15315641284.029999</v>
      </c>
      <c r="J82" s="94">
        <f>SUM(J83+J95+J99+J112+J118)</f>
        <v>15259234148.829998</v>
      </c>
      <c r="K82" s="95">
        <f>H82/F82</f>
        <v>0.82538981384030397</v>
      </c>
      <c r="L82" s="95">
        <f>I82/F82</f>
        <v>0.41381015890449829</v>
      </c>
      <c r="M82" s="1"/>
      <c r="N82" s="1"/>
      <c r="O82" s="1"/>
      <c r="P82" s="1"/>
      <c r="Q82" s="1"/>
    </row>
    <row r="83" spans="1:17" s="49" customFormat="1" ht="57" x14ac:dyDescent="0.25">
      <c r="A83" s="112" t="s">
        <v>147</v>
      </c>
      <c r="B83" s="114"/>
      <c r="C83" s="114"/>
      <c r="D83" s="113"/>
      <c r="E83" s="115" t="s">
        <v>148</v>
      </c>
      <c r="F83" s="116">
        <f t="shared" ref="F83:J83" si="20">SUM(F84:F94)</f>
        <v>4532444416</v>
      </c>
      <c r="G83" s="116">
        <f t="shared" si="20"/>
        <v>0</v>
      </c>
      <c r="H83" s="116">
        <f t="shared" si="20"/>
        <v>3096621628.8800001</v>
      </c>
      <c r="I83" s="116">
        <f t="shared" si="20"/>
        <v>1901372034.8699999</v>
      </c>
      <c r="J83" s="116">
        <f t="shared" si="20"/>
        <v>1896556639.8699999</v>
      </c>
      <c r="K83" s="192">
        <f>H83/F83</f>
        <v>0.68321226796485446</v>
      </c>
      <c r="L83" s="192">
        <f>I83/F83</f>
        <v>0.41950255984562301</v>
      </c>
      <c r="M83" s="1"/>
      <c r="N83" s="1"/>
      <c r="O83" s="1"/>
      <c r="P83" s="1"/>
      <c r="Q83" s="1"/>
    </row>
    <row r="84" spans="1:17" s="104" customFormat="1" ht="28.5" x14ac:dyDescent="0.25">
      <c r="A84" s="96" t="s">
        <v>149</v>
      </c>
      <c r="B84" s="98" t="s">
        <v>19</v>
      </c>
      <c r="C84" s="98" t="s">
        <v>25</v>
      </c>
      <c r="D84" s="97" t="s">
        <v>20</v>
      </c>
      <c r="E84" s="99" t="s">
        <v>150</v>
      </c>
      <c r="F84" s="101">
        <v>4000000</v>
      </c>
      <c r="G84" s="100">
        <v>0</v>
      </c>
      <c r="H84" s="100">
        <v>1659900</v>
      </c>
      <c r="I84" s="100">
        <v>1659900</v>
      </c>
      <c r="J84" s="100">
        <v>1659900</v>
      </c>
      <c r="K84" s="102"/>
      <c r="L84" s="102"/>
      <c r="M84" s="103"/>
      <c r="N84" s="103"/>
      <c r="O84" s="103"/>
      <c r="P84" s="103"/>
      <c r="Q84" s="103"/>
    </row>
    <row r="85" spans="1:17" s="34" customFormat="1" ht="27.95" customHeight="1" x14ac:dyDescent="0.25">
      <c r="A85" s="48" t="s">
        <v>149</v>
      </c>
      <c r="B85" s="43" t="s">
        <v>94</v>
      </c>
      <c r="C85" s="43" t="s">
        <v>95</v>
      </c>
      <c r="D85" s="42" t="s">
        <v>20</v>
      </c>
      <c r="E85" s="41" t="s">
        <v>150</v>
      </c>
      <c r="F85" s="46">
        <v>590934216</v>
      </c>
      <c r="G85" s="45">
        <v>0</v>
      </c>
      <c r="H85" s="45">
        <v>259836936.81</v>
      </c>
      <c r="I85" s="45">
        <v>139111101.30000001</v>
      </c>
      <c r="J85" s="45">
        <v>138981048.30000001</v>
      </c>
      <c r="K85" s="47"/>
      <c r="L85" s="47"/>
      <c r="M85" s="1"/>
      <c r="N85" s="1"/>
      <c r="O85" s="1"/>
      <c r="P85" s="1"/>
      <c r="Q85" s="1"/>
    </row>
    <row r="86" spans="1:17" s="104" customFormat="1" ht="27.95" customHeight="1" x14ac:dyDescent="0.25">
      <c r="A86" s="96" t="s">
        <v>151</v>
      </c>
      <c r="B86" s="98" t="s">
        <v>19</v>
      </c>
      <c r="C86" s="98" t="s">
        <v>25</v>
      </c>
      <c r="D86" s="97" t="s">
        <v>20</v>
      </c>
      <c r="E86" s="99" t="s">
        <v>152</v>
      </c>
      <c r="F86" s="101">
        <v>3000000</v>
      </c>
      <c r="G86" s="100">
        <v>0</v>
      </c>
      <c r="H86" s="100">
        <v>1306200</v>
      </c>
      <c r="I86" s="100">
        <v>1306200</v>
      </c>
      <c r="J86" s="100">
        <v>1306200</v>
      </c>
      <c r="K86" s="102"/>
      <c r="L86" s="102"/>
      <c r="M86" s="103"/>
      <c r="N86" s="103"/>
      <c r="O86" s="103"/>
      <c r="P86" s="103"/>
      <c r="Q86" s="103"/>
    </row>
    <row r="87" spans="1:17" s="104" customFormat="1" ht="27.95" customHeight="1" x14ac:dyDescent="0.25">
      <c r="A87" s="96" t="s">
        <v>151</v>
      </c>
      <c r="B87" s="98" t="s">
        <v>94</v>
      </c>
      <c r="C87" s="98" t="s">
        <v>95</v>
      </c>
      <c r="D87" s="97" t="s">
        <v>20</v>
      </c>
      <c r="E87" s="99" t="s">
        <v>152</v>
      </c>
      <c r="F87" s="101">
        <v>1256000000</v>
      </c>
      <c r="G87" s="100">
        <v>0</v>
      </c>
      <c r="H87" s="100">
        <v>1065422588</v>
      </c>
      <c r="I87" s="100">
        <v>323980642.5</v>
      </c>
      <c r="J87" s="100">
        <v>323980642.5</v>
      </c>
      <c r="K87" s="102"/>
      <c r="L87" s="102"/>
      <c r="M87" s="103"/>
      <c r="N87" s="103"/>
      <c r="O87" s="103"/>
      <c r="P87" s="103"/>
      <c r="Q87" s="103"/>
    </row>
    <row r="88" spans="1:17" s="104" customFormat="1" ht="27.95" customHeight="1" x14ac:dyDescent="0.25">
      <c r="A88" s="96" t="s">
        <v>153</v>
      </c>
      <c r="B88" s="98" t="s">
        <v>94</v>
      </c>
      <c r="C88" s="98" t="s">
        <v>95</v>
      </c>
      <c r="D88" s="97" t="s">
        <v>20</v>
      </c>
      <c r="E88" s="99" t="s">
        <v>154</v>
      </c>
      <c r="F88" s="101">
        <v>75300000</v>
      </c>
      <c r="G88" s="100">
        <v>0</v>
      </c>
      <c r="H88" s="100">
        <v>35000000</v>
      </c>
      <c r="I88" s="100">
        <v>16446390</v>
      </c>
      <c r="J88" s="100">
        <v>16446390</v>
      </c>
      <c r="K88" s="102"/>
      <c r="L88" s="102"/>
      <c r="M88" s="103"/>
      <c r="N88" s="103"/>
      <c r="O88" s="103"/>
      <c r="P88" s="103"/>
      <c r="Q88" s="103"/>
    </row>
    <row r="89" spans="1:17" s="104" customFormat="1" ht="27.95" customHeight="1" x14ac:dyDescent="0.25">
      <c r="A89" s="96" t="s">
        <v>155</v>
      </c>
      <c r="B89" s="98" t="s">
        <v>19</v>
      </c>
      <c r="C89" s="98" t="s">
        <v>25</v>
      </c>
      <c r="D89" s="97" t="s">
        <v>20</v>
      </c>
      <c r="E89" s="99" t="s">
        <v>156</v>
      </c>
      <c r="F89" s="101">
        <v>3000000</v>
      </c>
      <c r="G89" s="100">
        <v>0</v>
      </c>
      <c r="H89" s="100">
        <v>1353550</v>
      </c>
      <c r="I89" s="100">
        <v>1353550</v>
      </c>
      <c r="J89" s="100">
        <v>1353550</v>
      </c>
      <c r="K89" s="102"/>
      <c r="L89" s="102"/>
      <c r="M89" s="103"/>
      <c r="N89" s="103"/>
      <c r="O89" s="103"/>
      <c r="P89" s="103"/>
      <c r="Q89" s="103"/>
    </row>
    <row r="90" spans="1:17" s="104" customFormat="1" ht="27.95" customHeight="1" x14ac:dyDescent="0.25">
      <c r="A90" s="96" t="s">
        <v>155</v>
      </c>
      <c r="B90" s="98" t="s">
        <v>94</v>
      </c>
      <c r="C90" s="98" t="s">
        <v>95</v>
      </c>
      <c r="D90" s="97" t="s">
        <v>20</v>
      </c>
      <c r="E90" s="99" t="s">
        <v>156</v>
      </c>
      <c r="F90" s="101">
        <v>600000</v>
      </c>
      <c r="G90" s="100">
        <v>0</v>
      </c>
      <c r="H90" s="100">
        <v>0</v>
      </c>
      <c r="I90" s="100">
        <v>0</v>
      </c>
      <c r="J90" s="100">
        <v>0</v>
      </c>
      <c r="K90" s="102"/>
      <c r="L90" s="102"/>
      <c r="M90" s="103"/>
      <c r="N90" s="103"/>
      <c r="O90" s="103"/>
      <c r="P90" s="103"/>
      <c r="Q90" s="103"/>
    </row>
    <row r="91" spans="1:17" s="104" customFormat="1" ht="27.95" customHeight="1" x14ac:dyDescent="0.25">
      <c r="A91" s="96" t="s">
        <v>157</v>
      </c>
      <c r="B91" s="98" t="s">
        <v>19</v>
      </c>
      <c r="C91" s="98" t="s">
        <v>25</v>
      </c>
      <c r="D91" s="97" t="s">
        <v>20</v>
      </c>
      <c r="E91" s="99" t="s">
        <v>158</v>
      </c>
      <c r="F91" s="101">
        <v>193000000</v>
      </c>
      <c r="G91" s="100">
        <v>0</v>
      </c>
      <c r="H91" s="100">
        <v>193000000</v>
      </c>
      <c r="I91" s="100">
        <v>179178659</v>
      </c>
      <c r="J91" s="100">
        <v>179178659</v>
      </c>
      <c r="K91" s="102"/>
      <c r="L91" s="102"/>
      <c r="M91" s="103"/>
      <c r="N91" s="103"/>
      <c r="O91" s="103"/>
      <c r="P91" s="103"/>
      <c r="Q91" s="103"/>
    </row>
    <row r="92" spans="1:17" s="104" customFormat="1" ht="27.95" customHeight="1" x14ac:dyDescent="0.25">
      <c r="A92" s="96" t="s">
        <v>157</v>
      </c>
      <c r="B92" s="98" t="s">
        <v>94</v>
      </c>
      <c r="C92" s="98" t="s">
        <v>95</v>
      </c>
      <c r="D92" s="97" t="s">
        <v>20</v>
      </c>
      <c r="E92" s="99" t="s">
        <v>158</v>
      </c>
      <c r="F92" s="101">
        <v>394200000</v>
      </c>
      <c r="G92" s="100">
        <v>0</v>
      </c>
      <c r="H92" s="100">
        <v>349200000</v>
      </c>
      <c r="I92" s="100">
        <v>51214574</v>
      </c>
      <c r="J92" s="100">
        <v>51214574</v>
      </c>
      <c r="K92" s="102"/>
      <c r="L92" s="102"/>
      <c r="M92" s="103"/>
      <c r="N92" s="103"/>
      <c r="O92" s="103"/>
      <c r="P92" s="103"/>
      <c r="Q92" s="103"/>
    </row>
    <row r="93" spans="1:17" s="34" customFormat="1" ht="28.5" x14ac:dyDescent="0.25">
      <c r="A93" s="48" t="s">
        <v>159</v>
      </c>
      <c r="B93" s="43" t="s">
        <v>19</v>
      </c>
      <c r="C93" s="43" t="s">
        <v>25</v>
      </c>
      <c r="D93" s="42" t="s">
        <v>20</v>
      </c>
      <c r="E93" s="41" t="s">
        <v>160</v>
      </c>
      <c r="F93" s="46">
        <v>125000000</v>
      </c>
      <c r="G93" s="45">
        <v>0</v>
      </c>
      <c r="H93" s="45">
        <v>53318191.740000002</v>
      </c>
      <c r="I93" s="45">
        <v>53318191.740000002</v>
      </c>
      <c r="J93" s="45">
        <v>53318191.740000002</v>
      </c>
      <c r="K93" s="47"/>
      <c r="L93" s="47"/>
      <c r="M93" s="1"/>
      <c r="N93" s="1"/>
      <c r="O93" s="1"/>
      <c r="P93" s="1"/>
      <c r="Q93" s="1"/>
    </row>
    <row r="94" spans="1:17" s="34" customFormat="1" ht="28.5" x14ac:dyDescent="0.25">
      <c r="A94" s="48" t="s">
        <v>159</v>
      </c>
      <c r="B94" s="43" t="s">
        <v>94</v>
      </c>
      <c r="C94" s="43" t="s">
        <v>95</v>
      </c>
      <c r="D94" s="42" t="s">
        <v>20</v>
      </c>
      <c r="E94" s="41" t="s">
        <v>160</v>
      </c>
      <c r="F94" s="46">
        <v>1887410200</v>
      </c>
      <c r="G94" s="45">
        <v>0</v>
      </c>
      <c r="H94" s="45">
        <v>1136524262.3299999</v>
      </c>
      <c r="I94" s="45">
        <v>1133802826.3299999</v>
      </c>
      <c r="J94" s="45">
        <v>1129117484.3299999</v>
      </c>
      <c r="K94" s="47"/>
      <c r="L94" s="47"/>
      <c r="M94" s="1"/>
      <c r="N94" s="1"/>
      <c r="O94" s="1"/>
      <c r="P94" s="1"/>
      <c r="Q94" s="1"/>
    </row>
    <row r="95" spans="1:17" ht="28.5" x14ac:dyDescent="0.25">
      <c r="A95" s="88" t="s">
        <v>161</v>
      </c>
      <c r="B95" s="37"/>
      <c r="C95" s="37"/>
      <c r="D95" s="36"/>
      <c r="E95" s="35" t="s">
        <v>162</v>
      </c>
      <c r="F95" s="39">
        <f t="shared" ref="F95:J95" si="21">SUM(F96:F98)</f>
        <v>8038279596</v>
      </c>
      <c r="G95" s="39">
        <f t="shared" si="21"/>
        <v>0</v>
      </c>
      <c r="H95" s="39">
        <f t="shared" si="21"/>
        <v>7196133394.0600004</v>
      </c>
      <c r="I95" s="39">
        <f t="shared" si="21"/>
        <v>3981029157.3400002</v>
      </c>
      <c r="J95" s="39">
        <f t="shared" si="21"/>
        <v>3961671258.3400002</v>
      </c>
      <c r="K95" s="40">
        <f>H95/F95</f>
        <v>0.89523302942098859</v>
      </c>
      <c r="L95" s="40">
        <f>I95/F95</f>
        <v>0.49525885605186409</v>
      </c>
    </row>
    <row r="96" spans="1:17" s="104" customFormat="1" ht="27.95" customHeight="1" x14ac:dyDescent="0.25">
      <c r="A96" s="96" t="s">
        <v>163</v>
      </c>
      <c r="B96" s="98" t="s">
        <v>19</v>
      </c>
      <c r="C96" s="98" t="s">
        <v>25</v>
      </c>
      <c r="D96" s="97" t="s">
        <v>20</v>
      </c>
      <c r="E96" s="99" t="s">
        <v>164</v>
      </c>
      <c r="F96" s="101">
        <v>500732000</v>
      </c>
      <c r="G96" s="100">
        <v>0</v>
      </c>
      <c r="H96" s="100">
        <v>494848516</v>
      </c>
      <c r="I96" s="100">
        <v>76421681</v>
      </c>
      <c r="J96" s="100">
        <v>76421681</v>
      </c>
      <c r="K96" s="102"/>
      <c r="L96" s="102"/>
      <c r="M96" s="103"/>
      <c r="N96" s="103"/>
      <c r="O96" s="103"/>
      <c r="P96" s="103"/>
      <c r="Q96" s="103"/>
    </row>
    <row r="97" spans="1:17" s="104" customFormat="1" ht="27.95" customHeight="1" x14ac:dyDescent="0.25">
      <c r="A97" s="96" t="s">
        <v>163</v>
      </c>
      <c r="B97" s="98" t="s">
        <v>94</v>
      </c>
      <c r="C97" s="98" t="s">
        <v>95</v>
      </c>
      <c r="D97" s="97" t="s">
        <v>20</v>
      </c>
      <c r="E97" s="99" t="s">
        <v>164</v>
      </c>
      <c r="F97" s="101">
        <v>2194326096</v>
      </c>
      <c r="G97" s="100">
        <v>0</v>
      </c>
      <c r="H97" s="100">
        <v>1901590857</v>
      </c>
      <c r="I97" s="100">
        <v>979796779.29999995</v>
      </c>
      <c r="J97" s="100">
        <v>979796779.29999995</v>
      </c>
      <c r="K97" s="102"/>
      <c r="L97" s="102"/>
      <c r="M97" s="103"/>
      <c r="N97" s="103"/>
      <c r="O97" s="103"/>
      <c r="P97" s="103"/>
      <c r="Q97" s="103"/>
    </row>
    <row r="98" spans="1:17" s="104" customFormat="1" ht="27.95" customHeight="1" x14ac:dyDescent="0.25">
      <c r="A98" s="96" t="s">
        <v>165</v>
      </c>
      <c r="B98" s="98" t="s">
        <v>94</v>
      </c>
      <c r="C98" s="98" t="s">
        <v>95</v>
      </c>
      <c r="D98" s="97" t="s">
        <v>20</v>
      </c>
      <c r="E98" s="99" t="s">
        <v>166</v>
      </c>
      <c r="F98" s="101">
        <v>5343221500</v>
      </c>
      <c r="G98" s="100">
        <v>0</v>
      </c>
      <c r="H98" s="100">
        <v>4799694021.0600004</v>
      </c>
      <c r="I98" s="100">
        <v>2924810697.04</v>
      </c>
      <c r="J98" s="100">
        <v>2905452798.04</v>
      </c>
      <c r="K98" s="102"/>
      <c r="L98" s="102"/>
      <c r="M98" s="103"/>
      <c r="N98" s="103"/>
      <c r="O98" s="103"/>
      <c r="P98" s="103"/>
      <c r="Q98" s="103"/>
    </row>
    <row r="99" spans="1:17" ht="27.95" customHeight="1" x14ac:dyDescent="0.25">
      <c r="A99" s="88" t="s">
        <v>167</v>
      </c>
      <c r="B99" s="37"/>
      <c r="C99" s="37"/>
      <c r="D99" s="36"/>
      <c r="E99" s="35" t="s">
        <v>168</v>
      </c>
      <c r="F99" s="39">
        <f t="shared" ref="F99:J99" si="22">SUM(F100:F111)</f>
        <v>21813450251</v>
      </c>
      <c r="G99" s="39">
        <f t="shared" si="22"/>
        <v>0</v>
      </c>
      <c r="H99" s="39">
        <f t="shared" si="22"/>
        <v>19040376934.110001</v>
      </c>
      <c r="I99" s="39">
        <f t="shared" si="22"/>
        <v>8311167382.5699997</v>
      </c>
      <c r="J99" s="39">
        <f t="shared" si="22"/>
        <v>8288167382.5699997</v>
      </c>
      <c r="K99" s="40">
        <f>H99/F99</f>
        <v>0.87287323715500387</v>
      </c>
      <c r="L99" s="40">
        <f>I99/F99</f>
        <v>0.38101113244059082</v>
      </c>
    </row>
    <row r="100" spans="1:17" s="34" customFormat="1" ht="27.95" customHeight="1" x14ac:dyDescent="0.25">
      <c r="A100" s="48" t="s">
        <v>169</v>
      </c>
      <c r="B100" s="43" t="s">
        <v>19</v>
      </c>
      <c r="C100" s="43">
        <v>10</v>
      </c>
      <c r="D100" s="42" t="s">
        <v>20</v>
      </c>
      <c r="E100" s="41" t="s">
        <v>170</v>
      </c>
      <c r="F100" s="46">
        <v>12000000</v>
      </c>
      <c r="G100" s="45">
        <v>0</v>
      </c>
      <c r="H100" s="45">
        <v>12000000</v>
      </c>
      <c r="I100" s="100">
        <v>0</v>
      </c>
      <c r="J100" s="100">
        <v>0</v>
      </c>
      <c r="K100" s="47"/>
      <c r="L100" s="47"/>
      <c r="M100" s="1"/>
      <c r="N100" s="1"/>
      <c r="O100" s="1"/>
      <c r="P100" s="1"/>
      <c r="Q100" s="1"/>
    </row>
    <row r="101" spans="1:17" s="34" customFormat="1" ht="27.95" customHeight="1" x14ac:dyDescent="0.25">
      <c r="A101" s="48" t="s">
        <v>169</v>
      </c>
      <c r="B101" s="43" t="s">
        <v>94</v>
      </c>
      <c r="C101" s="43" t="s">
        <v>95</v>
      </c>
      <c r="D101" s="42"/>
      <c r="E101" s="41" t="s">
        <v>170</v>
      </c>
      <c r="F101" s="46">
        <v>1873820000</v>
      </c>
      <c r="G101" s="45"/>
      <c r="H101" s="45">
        <v>1281300000</v>
      </c>
      <c r="I101" s="100">
        <v>684533329</v>
      </c>
      <c r="J101" s="100">
        <v>661533329</v>
      </c>
      <c r="K101" s="47"/>
      <c r="L101" s="47"/>
      <c r="M101" s="1"/>
      <c r="N101" s="1"/>
      <c r="O101" s="1"/>
      <c r="P101" s="1"/>
      <c r="Q101" s="1"/>
    </row>
    <row r="102" spans="1:17" s="34" customFormat="1" ht="42.75" x14ac:dyDescent="0.25">
      <c r="A102" s="48" t="s">
        <v>171</v>
      </c>
      <c r="B102" s="43" t="s">
        <v>19</v>
      </c>
      <c r="C102" s="43" t="s">
        <v>25</v>
      </c>
      <c r="D102" s="42" t="s">
        <v>20</v>
      </c>
      <c r="E102" s="41" t="s">
        <v>172</v>
      </c>
      <c r="F102" s="46">
        <v>88000000</v>
      </c>
      <c r="G102" s="45">
        <v>0</v>
      </c>
      <c r="H102" s="45">
        <v>88000000</v>
      </c>
      <c r="I102" s="45">
        <v>33900000</v>
      </c>
      <c r="J102" s="45">
        <v>33900000</v>
      </c>
      <c r="K102" s="47"/>
      <c r="L102" s="47"/>
      <c r="M102" s="1"/>
      <c r="N102" s="1"/>
      <c r="O102" s="1"/>
      <c r="P102" s="1"/>
      <c r="Q102" s="1"/>
    </row>
    <row r="103" spans="1:17" s="34" customFormat="1" ht="42.75" x14ac:dyDescent="0.25">
      <c r="A103" s="48" t="s">
        <v>171</v>
      </c>
      <c r="B103" s="43" t="s">
        <v>94</v>
      </c>
      <c r="C103" s="43" t="s">
        <v>95</v>
      </c>
      <c r="D103" s="42" t="s">
        <v>20</v>
      </c>
      <c r="E103" s="41" t="s">
        <v>172</v>
      </c>
      <c r="F103" s="46">
        <v>1528696500</v>
      </c>
      <c r="G103" s="45">
        <v>0</v>
      </c>
      <c r="H103" s="45">
        <v>1076196500</v>
      </c>
      <c r="I103" s="45">
        <v>508962449.75</v>
      </c>
      <c r="J103" s="45">
        <v>508962449.75</v>
      </c>
      <c r="K103" s="47"/>
      <c r="L103" s="47"/>
      <c r="M103" s="1"/>
      <c r="N103" s="1"/>
      <c r="O103" s="1"/>
      <c r="P103" s="1"/>
      <c r="Q103" s="1"/>
    </row>
    <row r="104" spans="1:17" s="34" customFormat="1" ht="27.95" customHeight="1" x14ac:dyDescent="0.25">
      <c r="A104" s="48" t="s">
        <v>173</v>
      </c>
      <c r="B104" s="43" t="s">
        <v>19</v>
      </c>
      <c r="C104" s="43" t="s">
        <v>25</v>
      </c>
      <c r="D104" s="42" t="s">
        <v>20</v>
      </c>
      <c r="E104" s="41" t="s">
        <v>174</v>
      </c>
      <c r="F104" s="46">
        <v>11000000</v>
      </c>
      <c r="G104" s="45">
        <v>0</v>
      </c>
      <c r="H104" s="45">
        <v>4486239</v>
      </c>
      <c r="I104" s="45">
        <v>4486239</v>
      </c>
      <c r="J104" s="45">
        <v>4486239</v>
      </c>
      <c r="K104" s="47"/>
      <c r="L104" s="47"/>
      <c r="M104" s="1"/>
      <c r="N104" s="1"/>
      <c r="O104" s="1"/>
      <c r="P104" s="1"/>
      <c r="Q104" s="1"/>
    </row>
    <row r="105" spans="1:17" s="34" customFormat="1" ht="28.5" x14ac:dyDescent="0.25">
      <c r="A105" s="48" t="s">
        <v>173</v>
      </c>
      <c r="B105" s="43" t="s">
        <v>94</v>
      </c>
      <c r="C105" s="43" t="s">
        <v>95</v>
      </c>
      <c r="D105" s="42" t="s">
        <v>20</v>
      </c>
      <c r="E105" s="41" t="s">
        <v>174</v>
      </c>
      <c r="F105" s="46">
        <v>287650000</v>
      </c>
      <c r="G105" s="45">
        <v>0</v>
      </c>
      <c r="H105" s="45">
        <v>206098913.59</v>
      </c>
      <c r="I105" s="45">
        <v>206098913.59</v>
      </c>
      <c r="J105" s="45">
        <v>206098913.59</v>
      </c>
      <c r="K105" s="47"/>
      <c r="L105" s="47"/>
      <c r="M105" s="1"/>
      <c r="N105" s="1"/>
      <c r="O105" s="1"/>
      <c r="P105" s="1"/>
      <c r="Q105" s="1"/>
    </row>
    <row r="106" spans="1:17" s="34" customFormat="1" ht="27.95" customHeight="1" x14ac:dyDescent="0.25">
      <c r="A106" s="48" t="s">
        <v>175</v>
      </c>
      <c r="B106" s="43" t="s">
        <v>19</v>
      </c>
      <c r="C106" s="43" t="s">
        <v>25</v>
      </c>
      <c r="D106" s="42" t="s">
        <v>20</v>
      </c>
      <c r="E106" s="41" t="s">
        <v>176</v>
      </c>
      <c r="F106" s="46">
        <v>9100000000</v>
      </c>
      <c r="G106" s="45">
        <v>0</v>
      </c>
      <c r="H106" s="45">
        <v>9057333967</v>
      </c>
      <c r="I106" s="45">
        <v>5115296733</v>
      </c>
      <c r="J106" s="45">
        <v>5115296733</v>
      </c>
      <c r="K106" s="47"/>
      <c r="L106" s="47"/>
      <c r="M106" s="1"/>
      <c r="N106" s="1"/>
      <c r="O106" s="1"/>
      <c r="P106" s="1"/>
      <c r="Q106" s="1"/>
    </row>
    <row r="107" spans="1:17" s="34" customFormat="1" ht="27.95" customHeight="1" x14ac:dyDescent="0.25">
      <c r="A107" s="48" t="s">
        <v>175</v>
      </c>
      <c r="B107" s="43" t="s">
        <v>94</v>
      </c>
      <c r="C107" s="43" t="s">
        <v>95</v>
      </c>
      <c r="D107" s="42" t="s">
        <v>20</v>
      </c>
      <c r="E107" s="41" t="s">
        <v>176</v>
      </c>
      <c r="F107" s="46">
        <v>4655515001</v>
      </c>
      <c r="G107" s="45">
        <v>0</v>
      </c>
      <c r="H107" s="45">
        <v>3576922618.46</v>
      </c>
      <c r="I107" s="45">
        <v>1247441904.8299999</v>
      </c>
      <c r="J107" s="45">
        <v>1247441904.8299999</v>
      </c>
      <c r="K107" s="47"/>
      <c r="L107" s="47"/>
      <c r="M107" s="1"/>
      <c r="N107" s="1"/>
      <c r="O107" s="1"/>
      <c r="P107" s="1"/>
      <c r="Q107" s="1"/>
    </row>
    <row r="108" spans="1:17" s="34" customFormat="1" ht="42.75" x14ac:dyDescent="0.25">
      <c r="A108" s="48" t="s">
        <v>177</v>
      </c>
      <c r="B108" s="43" t="s">
        <v>19</v>
      </c>
      <c r="C108" s="43" t="s">
        <v>25</v>
      </c>
      <c r="D108" s="42" t="s">
        <v>20</v>
      </c>
      <c r="E108" s="41" t="s">
        <v>178</v>
      </c>
      <c r="F108" s="46">
        <v>90000000</v>
      </c>
      <c r="G108" s="45">
        <v>0</v>
      </c>
      <c r="H108" s="45">
        <v>46192745.100000001</v>
      </c>
      <c r="I108" s="45">
        <v>46192745.100000001</v>
      </c>
      <c r="J108" s="45">
        <v>46192745.100000001</v>
      </c>
      <c r="K108" s="47"/>
      <c r="L108" s="47"/>
      <c r="M108" s="1"/>
      <c r="N108" s="1"/>
      <c r="O108" s="1"/>
      <c r="P108" s="1"/>
      <c r="Q108" s="1"/>
    </row>
    <row r="109" spans="1:17" s="34" customFormat="1" ht="42.75" x14ac:dyDescent="0.25">
      <c r="A109" s="48" t="s">
        <v>177</v>
      </c>
      <c r="B109" s="43" t="s">
        <v>94</v>
      </c>
      <c r="C109" s="43" t="s">
        <v>95</v>
      </c>
      <c r="D109" s="42" t="s">
        <v>20</v>
      </c>
      <c r="E109" s="41" t="s">
        <v>178</v>
      </c>
      <c r="F109" s="46">
        <v>1512668750</v>
      </c>
      <c r="G109" s="45">
        <v>0</v>
      </c>
      <c r="H109" s="45">
        <v>1040945748.96</v>
      </c>
      <c r="I109" s="45">
        <v>422433266.94</v>
      </c>
      <c r="J109" s="45">
        <v>422433266.94</v>
      </c>
      <c r="K109" s="47"/>
      <c r="L109" s="47"/>
      <c r="M109" s="1"/>
      <c r="N109" s="1"/>
      <c r="O109" s="1"/>
      <c r="P109" s="1"/>
      <c r="Q109" s="1"/>
    </row>
    <row r="110" spans="1:17" s="104" customFormat="1" ht="42.75" x14ac:dyDescent="0.25">
      <c r="A110" s="96" t="s">
        <v>179</v>
      </c>
      <c r="B110" s="98" t="s">
        <v>19</v>
      </c>
      <c r="C110" s="98" t="s">
        <v>25</v>
      </c>
      <c r="D110" s="97" t="s">
        <v>20</v>
      </c>
      <c r="E110" s="99" t="s">
        <v>180</v>
      </c>
      <c r="F110" s="101">
        <v>7000000</v>
      </c>
      <c r="G110" s="100">
        <v>0</v>
      </c>
      <c r="H110" s="100">
        <v>6050202</v>
      </c>
      <c r="I110" s="100">
        <v>6050202</v>
      </c>
      <c r="J110" s="100">
        <v>6050202</v>
      </c>
      <c r="K110" s="102"/>
      <c r="L110" s="102"/>
      <c r="M110" s="103"/>
      <c r="N110" s="103"/>
      <c r="O110" s="103"/>
      <c r="P110" s="103"/>
      <c r="Q110" s="103"/>
    </row>
    <row r="111" spans="1:17" s="104" customFormat="1" ht="42.75" x14ac:dyDescent="0.25">
      <c r="A111" s="96" t="s">
        <v>179</v>
      </c>
      <c r="B111" s="98" t="s">
        <v>94</v>
      </c>
      <c r="C111" s="98" t="s">
        <v>95</v>
      </c>
      <c r="D111" s="97" t="s">
        <v>20</v>
      </c>
      <c r="E111" s="99" t="s">
        <v>180</v>
      </c>
      <c r="F111" s="101">
        <v>2647100000</v>
      </c>
      <c r="G111" s="100">
        <v>0</v>
      </c>
      <c r="H111" s="100">
        <v>2644850000</v>
      </c>
      <c r="I111" s="100">
        <v>35771599.359999999</v>
      </c>
      <c r="J111" s="100">
        <v>35771599.359999999</v>
      </c>
      <c r="K111" s="102"/>
      <c r="L111" s="102"/>
      <c r="M111" s="103"/>
      <c r="N111" s="103"/>
      <c r="O111" s="103"/>
      <c r="P111" s="103"/>
      <c r="Q111" s="103"/>
    </row>
    <row r="112" spans="1:17" ht="27.95" customHeight="1" x14ac:dyDescent="0.25">
      <c r="A112" s="88" t="s">
        <v>181</v>
      </c>
      <c r="B112" s="37"/>
      <c r="C112" s="37"/>
      <c r="D112" s="36"/>
      <c r="E112" s="35" t="s">
        <v>182</v>
      </c>
      <c r="F112" s="39">
        <f t="shared" ref="F112:J112" si="23">SUM(F113:F117)</f>
        <v>1127100000</v>
      </c>
      <c r="G112" s="39">
        <f t="shared" si="23"/>
        <v>0</v>
      </c>
      <c r="H112" s="39">
        <f t="shared" si="23"/>
        <v>398448725.58999997</v>
      </c>
      <c r="I112" s="39">
        <f t="shared" si="23"/>
        <v>307335014.58999997</v>
      </c>
      <c r="J112" s="39">
        <f t="shared" si="23"/>
        <v>302246244.58999997</v>
      </c>
      <c r="K112" s="40">
        <f>H112/F112</f>
        <v>0.35351674704107883</v>
      </c>
      <c r="L112" s="40">
        <f>I112/F112</f>
        <v>0.27267768129713421</v>
      </c>
    </row>
    <row r="113" spans="1:17" s="34" customFormat="1" ht="27.95" customHeight="1" x14ac:dyDescent="0.25">
      <c r="A113" s="48" t="s">
        <v>183</v>
      </c>
      <c r="B113" s="43" t="s">
        <v>94</v>
      </c>
      <c r="C113" s="43" t="s">
        <v>95</v>
      </c>
      <c r="D113" s="42" t="s">
        <v>20</v>
      </c>
      <c r="E113" s="41" t="s">
        <v>184</v>
      </c>
      <c r="F113" s="46">
        <v>242000000</v>
      </c>
      <c r="G113" s="45">
        <v>0</v>
      </c>
      <c r="H113" s="45">
        <v>120452500</v>
      </c>
      <c r="I113" s="45">
        <v>106929250</v>
      </c>
      <c r="J113" s="45">
        <v>102187450</v>
      </c>
      <c r="K113" s="47"/>
      <c r="L113" s="47"/>
      <c r="M113" s="1"/>
      <c r="N113" s="1"/>
      <c r="O113" s="1"/>
      <c r="P113" s="1"/>
      <c r="Q113" s="1"/>
    </row>
    <row r="114" spans="1:17" s="34" customFormat="1" ht="28.5" x14ac:dyDescent="0.25">
      <c r="A114" s="48" t="s">
        <v>185</v>
      </c>
      <c r="B114" s="43" t="s">
        <v>94</v>
      </c>
      <c r="C114" s="43" t="s">
        <v>95</v>
      </c>
      <c r="D114" s="42" t="s">
        <v>20</v>
      </c>
      <c r="E114" s="41" t="s">
        <v>186</v>
      </c>
      <c r="F114" s="46">
        <v>163300000</v>
      </c>
      <c r="G114" s="45">
        <v>0</v>
      </c>
      <c r="H114" s="45">
        <v>128300000</v>
      </c>
      <c r="I114" s="45">
        <v>51138000</v>
      </c>
      <c r="J114" s="45">
        <v>51138000</v>
      </c>
      <c r="K114" s="47"/>
      <c r="L114" s="47"/>
      <c r="M114" s="1"/>
      <c r="N114" s="1"/>
      <c r="O114" s="1"/>
      <c r="P114" s="1"/>
      <c r="Q114" s="1"/>
    </row>
    <row r="115" spans="1:17" s="34" customFormat="1" ht="42.75" x14ac:dyDescent="0.25">
      <c r="A115" s="48" t="s">
        <v>187</v>
      </c>
      <c r="B115" s="43" t="s">
        <v>19</v>
      </c>
      <c r="C115" s="43" t="s">
        <v>25</v>
      </c>
      <c r="D115" s="42" t="s">
        <v>20</v>
      </c>
      <c r="E115" s="41" t="s">
        <v>188</v>
      </c>
      <c r="F115" s="46">
        <v>36000000</v>
      </c>
      <c r="G115" s="45">
        <v>0</v>
      </c>
      <c r="H115" s="45">
        <v>17722803.07</v>
      </c>
      <c r="I115" s="45">
        <v>17722803.07</v>
      </c>
      <c r="J115" s="45">
        <v>17722803.07</v>
      </c>
      <c r="K115" s="47"/>
      <c r="L115" s="47"/>
      <c r="M115" s="1"/>
      <c r="N115" s="1"/>
      <c r="O115" s="1"/>
      <c r="P115" s="1"/>
      <c r="Q115" s="1"/>
    </row>
    <row r="116" spans="1:17" s="34" customFormat="1" ht="42.75" x14ac:dyDescent="0.25">
      <c r="A116" s="48" t="s">
        <v>187</v>
      </c>
      <c r="B116" s="43" t="s">
        <v>94</v>
      </c>
      <c r="C116" s="43" t="s">
        <v>95</v>
      </c>
      <c r="D116" s="42" t="s">
        <v>20</v>
      </c>
      <c r="E116" s="41" t="s">
        <v>188</v>
      </c>
      <c r="F116" s="46">
        <v>285800000</v>
      </c>
      <c r="G116" s="45">
        <v>0</v>
      </c>
      <c r="H116" s="45">
        <v>131973422.52</v>
      </c>
      <c r="I116" s="45">
        <v>131544961.52</v>
      </c>
      <c r="J116" s="45">
        <v>131197991.52</v>
      </c>
      <c r="K116" s="47"/>
      <c r="L116" s="47"/>
      <c r="M116" s="1"/>
      <c r="N116" s="1"/>
      <c r="O116" s="1"/>
      <c r="P116" s="1"/>
      <c r="Q116" s="1"/>
    </row>
    <row r="117" spans="1:17" s="34" customFormat="1" ht="27.95" customHeight="1" x14ac:dyDescent="0.25">
      <c r="A117" s="48" t="s">
        <v>189</v>
      </c>
      <c r="B117" s="43" t="s">
        <v>94</v>
      </c>
      <c r="C117" s="43" t="s">
        <v>95</v>
      </c>
      <c r="D117" s="42" t="s">
        <v>20</v>
      </c>
      <c r="E117" s="41" t="s">
        <v>190</v>
      </c>
      <c r="F117" s="46">
        <v>400000000</v>
      </c>
      <c r="G117" s="45">
        <v>0</v>
      </c>
      <c r="H117" s="45">
        <v>0</v>
      </c>
      <c r="I117" s="45">
        <v>0</v>
      </c>
      <c r="J117" s="45">
        <v>0</v>
      </c>
      <c r="K117" s="47"/>
      <c r="L117" s="47"/>
      <c r="M117" s="1"/>
      <c r="N117" s="1"/>
      <c r="O117" s="1"/>
      <c r="P117" s="1"/>
      <c r="Q117" s="1"/>
    </row>
    <row r="118" spans="1:17" s="104" customFormat="1" ht="27.95" customHeight="1" x14ac:dyDescent="0.25">
      <c r="A118" s="105" t="s">
        <v>191</v>
      </c>
      <c r="B118" s="107" t="s">
        <v>94</v>
      </c>
      <c r="C118" s="107" t="s">
        <v>95</v>
      </c>
      <c r="D118" s="106" t="s">
        <v>20</v>
      </c>
      <c r="E118" s="108" t="s">
        <v>192</v>
      </c>
      <c r="F118" s="110">
        <v>1500000000</v>
      </c>
      <c r="G118" s="109">
        <v>0</v>
      </c>
      <c r="H118" s="109">
        <v>817148091.28999996</v>
      </c>
      <c r="I118" s="109">
        <v>814737694.65999997</v>
      </c>
      <c r="J118" s="109">
        <v>810592623.46000004</v>
      </c>
      <c r="K118" s="111"/>
      <c r="L118" s="111"/>
      <c r="M118" s="103"/>
      <c r="N118" s="103"/>
      <c r="O118" s="103"/>
      <c r="P118" s="103"/>
      <c r="Q118" s="103"/>
    </row>
    <row r="119" spans="1:17" s="104" customFormat="1" ht="27.95" customHeight="1" x14ac:dyDescent="0.25">
      <c r="A119" s="105"/>
      <c r="B119" s="107"/>
      <c r="C119" s="107"/>
      <c r="D119" s="106"/>
      <c r="E119" s="185" t="s">
        <v>283</v>
      </c>
      <c r="F119" s="186">
        <v>3264000000</v>
      </c>
      <c r="G119" s="109"/>
      <c r="H119" s="109"/>
      <c r="I119" s="109"/>
      <c r="J119" s="109"/>
      <c r="K119" s="111"/>
      <c r="L119" s="111"/>
      <c r="M119" s="103"/>
      <c r="N119" s="103"/>
      <c r="O119" s="103"/>
      <c r="P119" s="103"/>
      <c r="Q119" s="103"/>
    </row>
    <row r="120" spans="1:17" s="20" customFormat="1" ht="15" customHeight="1" x14ac:dyDescent="0.3">
      <c r="A120" s="74" t="s">
        <v>193</v>
      </c>
      <c r="B120" s="76"/>
      <c r="C120" s="76"/>
      <c r="D120" s="75"/>
      <c r="E120" s="74" t="s">
        <v>194</v>
      </c>
      <c r="F120" s="77">
        <f t="shared" ref="F120:J120" si="24">SUM(F121+F126+F132)</f>
        <v>62324000000</v>
      </c>
      <c r="G120" s="77">
        <f t="shared" si="24"/>
        <v>60000000000</v>
      </c>
      <c r="H120" s="77">
        <f t="shared" si="24"/>
        <v>742437064.89999998</v>
      </c>
      <c r="I120" s="77">
        <f t="shared" si="24"/>
        <v>532133502.89999998</v>
      </c>
      <c r="J120" s="77">
        <f t="shared" si="24"/>
        <v>532133502.89999998</v>
      </c>
      <c r="K120" s="78">
        <f>H120/F120</f>
        <v>1.1912538747512996E-2</v>
      </c>
      <c r="L120" s="78">
        <f>I120/F120</f>
        <v>8.5381795600410759E-3</v>
      </c>
      <c r="M120" s="117"/>
      <c r="N120" s="117"/>
      <c r="O120" s="118"/>
      <c r="P120" s="1"/>
      <c r="Q120" s="1"/>
    </row>
    <row r="121" spans="1:17" s="27" customFormat="1" ht="15" customHeight="1" x14ac:dyDescent="0.25">
      <c r="A121" s="21" t="s">
        <v>195</v>
      </c>
      <c r="B121" s="23"/>
      <c r="C121" s="23"/>
      <c r="D121" s="22"/>
      <c r="E121" s="24" t="s">
        <v>196</v>
      </c>
      <c r="F121" s="25">
        <f t="shared" ref="F121:J121" si="25">F122</f>
        <v>60861000000</v>
      </c>
      <c r="G121" s="25">
        <f t="shared" si="25"/>
        <v>60000000000</v>
      </c>
      <c r="H121" s="25">
        <f t="shared" si="25"/>
        <v>304876205.89999998</v>
      </c>
      <c r="I121" s="25">
        <f t="shared" si="25"/>
        <v>100868420.90000001</v>
      </c>
      <c r="J121" s="25">
        <f t="shared" si="25"/>
        <v>100868420.90000001</v>
      </c>
      <c r="K121" s="26">
        <f>H121/F121</f>
        <v>5.0093854175909036E-3</v>
      </c>
      <c r="L121" s="26">
        <f>I121/F121</f>
        <v>1.657357271487488E-3</v>
      </c>
      <c r="M121" s="1"/>
      <c r="N121" s="1"/>
      <c r="O121" s="1"/>
      <c r="P121" s="1"/>
      <c r="Q121" s="1"/>
    </row>
    <row r="122" spans="1:17" s="27" customFormat="1" ht="15" customHeight="1" x14ac:dyDescent="0.25">
      <c r="A122" s="28" t="s">
        <v>197</v>
      </c>
      <c r="B122" s="30"/>
      <c r="C122" s="30"/>
      <c r="D122" s="29"/>
      <c r="E122" s="31" t="s">
        <v>198</v>
      </c>
      <c r="F122" s="32">
        <f t="shared" ref="F122:J122" si="26">SUM(F123:F125)</f>
        <v>60861000000</v>
      </c>
      <c r="G122" s="32">
        <f t="shared" si="26"/>
        <v>60000000000</v>
      </c>
      <c r="H122" s="32">
        <f t="shared" si="26"/>
        <v>304876205.89999998</v>
      </c>
      <c r="I122" s="32">
        <f t="shared" si="26"/>
        <v>100868420.90000001</v>
      </c>
      <c r="J122" s="32">
        <f t="shared" si="26"/>
        <v>100868420.90000001</v>
      </c>
      <c r="K122" s="33">
        <f>H122/F122</f>
        <v>5.0093854175909036E-3</v>
      </c>
      <c r="L122" s="33">
        <f>I122/F122</f>
        <v>1.657357271487488E-3</v>
      </c>
      <c r="M122" s="1"/>
      <c r="N122" s="1"/>
      <c r="O122" s="1"/>
      <c r="P122" s="1"/>
      <c r="Q122" s="1"/>
    </row>
    <row r="123" spans="1:17" s="34" customFormat="1" ht="15" customHeight="1" x14ac:dyDescent="0.2">
      <c r="A123" s="119" t="s">
        <v>199</v>
      </c>
      <c r="B123" s="50" t="s">
        <v>19</v>
      </c>
      <c r="C123" s="50" t="s">
        <v>25</v>
      </c>
      <c r="D123" s="50" t="s">
        <v>20</v>
      </c>
      <c r="E123" s="120" t="s">
        <v>200</v>
      </c>
      <c r="F123" s="122">
        <v>861000000</v>
      </c>
      <c r="G123" s="121">
        <v>0</v>
      </c>
      <c r="H123" s="121">
        <v>304876205.89999998</v>
      </c>
      <c r="I123" s="121">
        <v>100868420.90000001</v>
      </c>
      <c r="J123" s="121">
        <v>100868420.90000001</v>
      </c>
      <c r="K123" s="123"/>
      <c r="L123" s="123"/>
      <c r="M123" s="124"/>
    </row>
    <row r="124" spans="1:17" s="34" customFormat="1" ht="28.5" x14ac:dyDescent="0.2">
      <c r="A124" s="119" t="s">
        <v>201</v>
      </c>
      <c r="B124" s="50" t="s">
        <v>19</v>
      </c>
      <c r="C124" s="50" t="s">
        <v>25</v>
      </c>
      <c r="D124" s="50" t="s">
        <v>20</v>
      </c>
      <c r="E124" s="120" t="s">
        <v>202</v>
      </c>
      <c r="F124" s="122">
        <v>60000000000</v>
      </c>
      <c r="G124" s="121">
        <v>60000000000</v>
      </c>
      <c r="H124" s="121">
        <v>0</v>
      </c>
      <c r="I124" s="121">
        <v>0</v>
      </c>
      <c r="J124" s="121">
        <v>0</v>
      </c>
      <c r="K124" s="123"/>
      <c r="L124" s="123"/>
      <c r="M124" s="124"/>
    </row>
    <row r="125" spans="1:17" s="34" customFormat="1" ht="27.95" customHeight="1" x14ac:dyDescent="0.2">
      <c r="A125" s="119" t="s">
        <v>201</v>
      </c>
      <c r="B125" s="50" t="s">
        <v>94</v>
      </c>
      <c r="C125" s="50" t="s">
        <v>95</v>
      </c>
      <c r="D125" s="50" t="s">
        <v>20</v>
      </c>
      <c r="E125" s="120" t="s">
        <v>202</v>
      </c>
      <c r="F125" s="122">
        <v>0</v>
      </c>
      <c r="G125" s="121">
        <v>0</v>
      </c>
      <c r="H125" s="121">
        <v>0</v>
      </c>
      <c r="I125" s="121">
        <v>0</v>
      </c>
      <c r="J125" s="121">
        <v>0</v>
      </c>
      <c r="K125" s="123"/>
      <c r="L125" s="123"/>
      <c r="M125" s="124"/>
    </row>
    <row r="126" spans="1:17" s="27" customFormat="1" ht="27.95" customHeight="1" x14ac:dyDescent="0.25">
      <c r="A126" s="28" t="s">
        <v>203</v>
      </c>
      <c r="B126" s="30"/>
      <c r="C126" s="30"/>
      <c r="D126" s="29"/>
      <c r="E126" s="24" t="s">
        <v>204</v>
      </c>
      <c r="F126" s="32">
        <f t="shared" ref="F126:J126" si="27">F127</f>
        <v>583000000</v>
      </c>
      <c r="G126" s="32">
        <f t="shared" si="27"/>
        <v>0</v>
      </c>
      <c r="H126" s="32">
        <f t="shared" si="27"/>
        <v>367357983</v>
      </c>
      <c r="I126" s="32">
        <f t="shared" si="27"/>
        <v>367357983</v>
      </c>
      <c r="J126" s="32">
        <f t="shared" si="27"/>
        <v>367357983</v>
      </c>
      <c r="K126" s="33">
        <f>H126/F126</f>
        <v>0.63011660891938248</v>
      </c>
      <c r="L126" s="33">
        <f>I126/F126</f>
        <v>0.63011660891938248</v>
      </c>
      <c r="M126" s="1"/>
      <c r="N126" s="1"/>
      <c r="O126" s="1"/>
      <c r="P126" s="1"/>
      <c r="Q126" s="1"/>
    </row>
    <row r="127" spans="1:17" s="27" customFormat="1" ht="27.95" customHeight="1" x14ac:dyDescent="0.25">
      <c r="A127" s="28" t="s">
        <v>205</v>
      </c>
      <c r="B127" s="30"/>
      <c r="C127" s="30"/>
      <c r="D127" s="29"/>
      <c r="E127" s="31" t="s">
        <v>206</v>
      </c>
      <c r="F127" s="32">
        <f t="shared" ref="F127:J127" si="28">F128+F131</f>
        <v>583000000</v>
      </c>
      <c r="G127" s="32">
        <f t="shared" si="28"/>
        <v>0</v>
      </c>
      <c r="H127" s="32">
        <f t="shared" si="28"/>
        <v>367357983</v>
      </c>
      <c r="I127" s="32">
        <f t="shared" si="28"/>
        <v>367357983</v>
      </c>
      <c r="J127" s="32">
        <f t="shared" si="28"/>
        <v>367357983</v>
      </c>
      <c r="K127" s="33">
        <f>H127/F127</f>
        <v>0.63011660891938248</v>
      </c>
      <c r="L127" s="33">
        <f>I127/F127</f>
        <v>0.63011660891938248</v>
      </c>
      <c r="M127" s="1"/>
      <c r="N127" s="1"/>
      <c r="O127" s="1"/>
      <c r="P127" s="1"/>
      <c r="Q127" s="1"/>
    </row>
    <row r="128" spans="1:17" s="27" customFormat="1" ht="27.95" customHeight="1" x14ac:dyDescent="0.25">
      <c r="A128" s="28" t="s">
        <v>207</v>
      </c>
      <c r="B128" s="30" t="s">
        <v>19</v>
      </c>
      <c r="C128" s="30">
        <v>10</v>
      </c>
      <c r="D128" s="29" t="s">
        <v>20</v>
      </c>
      <c r="E128" s="31" t="s">
        <v>208</v>
      </c>
      <c r="F128" s="32">
        <f t="shared" ref="F128:J128" si="29">SUM(F129:F130)</f>
        <v>440000000</v>
      </c>
      <c r="G128" s="32">
        <f t="shared" si="29"/>
        <v>0</v>
      </c>
      <c r="H128" s="32">
        <f t="shared" si="29"/>
        <v>367357983</v>
      </c>
      <c r="I128" s="32">
        <f t="shared" si="29"/>
        <v>367357983</v>
      </c>
      <c r="J128" s="32">
        <f t="shared" si="29"/>
        <v>367357983</v>
      </c>
      <c r="K128" s="33">
        <f>H128/F128</f>
        <v>0.83490450681818185</v>
      </c>
      <c r="L128" s="33">
        <f>I128/F128</f>
        <v>0.83490450681818185</v>
      </c>
      <c r="M128" s="1"/>
      <c r="N128" s="1"/>
      <c r="O128" s="1"/>
      <c r="P128" s="1"/>
      <c r="Q128" s="1"/>
    </row>
    <row r="129" spans="1:17" s="34" customFormat="1" ht="15" customHeight="1" x14ac:dyDescent="0.25">
      <c r="A129" s="48" t="s">
        <v>209</v>
      </c>
      <c r="B129" s="43" t="s">
        <v>19</v>
      </c>
      <c r="C129" s="43" t="s">
        <v>25</v>
      </c>
      <c r="D129" s="42" t="s">
        <v>20</v>
      </c>
      <c r="E129" s="41" t="s">
        <v>210</v>
      </c>
      <c r="F129" s="45">
        <v>351000000</v>
      </c>
      <c r="G129" s="45">
        <v>0</v>
      </c>
      <c r="H129" s="45">
        <v>337516784</v>
      </c>
      <c r="I129" s="45">
        <v>337516784</v>
      </c>
      <c r="J129" s="45">
        <v>337516784</v>
      </c>
      <c r="K129" s="47"/>
      <c r="L129" s="47"/>
      <c r="M129" s="1"/>
      <c r="N129" s="1"/>
      <c r="O129" s="1"/>
      <c r="P129" s="1"/>
      <c r="Q129" s="1"/>
    </row>
    <row r="130" spans="1:17" s="34" customFormat="1" ht="28.5" x14ac:dyDescent="0.25">
      <c r="A130" s="48" t="s">
        <v>211</v>
      </c>
      <c r="B130" s="43" t="s">
        <v>19</v>
      </c>
      <c r="C130" s="43" t="s">
        <v>25</v>
      </c>
      <c r="D130" s="42" t="s">
        <v>20</v>
      </c>
      <c r="E130" s="41" t="s">
        <v>212</v>
      </c>
      <c r="F130" s="45">
        <v>89000000</v>
      </c>
      <c r="G130" s="45">
        <v>0</v>
      </c>
      <c r="H130" s="45">
        <v>29841199</v>
      </c>
      <c r="I130" s="45">
        <v>29841199</v>
      </c>
      <c r="J130" s="45">
        <v>29841199</v>
      </c>
      <c r="K130" s="47"/>
      <c r="L130" s="47"/>
      <c r="M130" s="1"/>
      <c r="N130" s="1"/>
      <c r="O130" s="1"/>
      <c r="P130" s="1"/>
      <c r="Q130" s="1"/>
    </row>
    <row r="131" spans="1:17" s="34" customFormat="1" ht="15" customHeight="1" x14ac:dyDescent="0.2">
      <c r="A131" s="119" t="s">
        <v>213</v>
      </c>
      <c r="B131" s="50" t="s">
        <v>94</v>
      </c>
      <c r="C131" s="50" t="s">
        <v>95</v>
      </c>
      <c r="D131" s="50" t="s">
        <v>20</v>
      </c>
      <c r="E131" s="120" t="s">
        <v>214</v>
      </c>
      <c r="F131" s="122">
        <v>143000000</v>
      </c>
      <c r="G131" s="121">
        <v>0</v>
      </c>
      <c r="H131" s="121">
        <v>0</v>
      </c>
      <c r="I131" s="121">
        <v>0</v>
      </c>
      <c r="J131" s="121">
        <v>0</v>
      </c>
      <c r="K131" s="123"/>
      <c r="L131" s="123"/>
      <c r="M131" s="124"/>
    </row>
    <row r="132" spans="1:17" s="34" customFormat="1" ht="15" customHeight="1" x14ac:dyDescent="0.25">
      <c r="A132" s="28" t="s">
        <v>215</v>
      </c>
      <c r="B132" s="30"/>
      <c r="C132" s="30"/>
      <c r="D132" s="29"/>
      <c r="E132" s="125" t="s">
        <v>216</v>
      </c>
      <c r="F132" s="32">
        <f t="shared" ref="F132:J132" si="30">F133</f>
        <v>880000000</v>
      </c>
      <c r="G132" s="32">
        <f t="shared" si="30"/>
        <v>0</v>
      </c>
      <c r="H132" s="32">
        <f t="shared" si="30"/>
        <v>70202876</v>
      </c>
      <c r="I132" s="32">
        <f t="shared" si="30"/>
        <v>63907099</v>
      </c>
      <c r="J132" s="32">
        <f t="shared" si="30"/>
        <v>63907099</v>
      </c>
      <c r="K132" s="33">
        <f>H132/F132</f>
        <v>7.9775995454545459E-2</v>
      </c>
      <c r="L132" s="33">
        <f>I132/F132</f>
        <v>7.262170340909091E-2</v>
      </c>
      <c r="M132" s="1"/>
      <c r="N132" s="1"/>
      <c r="O132" s="1"/>
      <c r="P132" s="1"/>
      <c r="Q132" s="1"/>
    </row>
    <row r="133" spans="1:17" s="34" customFormat="1" ht="15" customHeight="1" x14ac:dyDescent="0.25">
      <c r="A133" s="28" t="s">
        <v>217</v>
      </c>
      <c r="B133" s="30"/>
      <c r="C133" s="30"/>
      <c r="D133" s="29"/>
      <c r="E133" s="125" t="s">
        <v>218</v>
      </c>
      <c r="F133" s="32">
        <f t="shared" ref="F133:J133" si="31">F134+F135</f>
        <v>880000000</v>
      </c>
      <c r="G133" s="32">
        <f t="shared" si="31"/>
        <v>0</v>
      </c>
      <c r="H133" s="32">
        <f t="shared" si="31"/>
        <v>70202876</v>
      </c>
      <c r="I133" s="32">
        <f t="shared" si="31"/>
        <v>63907099</v>
      </c>
      <c r="J133" s="32">
        <f t="shared" si="31"/>
        <v>63907099</v>
      </c>
      <c r="K133" s="33">
        <f>H133/F133</f>
        <v>7.9775995454545459E-2</v>
      </c>
      <c r="L133" s="33">
        <f>I133/F133</f>
        <v>7.262170340909091E-2</v>
      </c>
      <c r="M133" s="1"/>
      <c r="N133" s="1"/>
      <c r="O133" s="1"/>
      <c r="P133" s="1"/>
      <c r="Q133" s="1"/>
    </row>
    <row r="134" spans="1:17" s="34" customFormat="1" ht="15" customHeight="1" x14ac:dyDescent="0.25">
      <c r="A134" s="41" t="s">
        <v>219</v>
      </c>
      <c r="B134" s="43" t="s">
        <v>19</v>
      </c>
      <c r="C134" s="43" t="s">
        <v>25</v>
      </c>
      <c r="D134" s="42" t="s">
        <v>20</v>
      </c>
      <c r="E134" s="126" t="s">
        <v>220</v>
      </c>
      <c r="F134" s="45">
        <v>330000000</v>
      </c>
      <c r="G134" s="45">
        <v>0</v>
      </c>
      <c r="H134" s="45">
        <v>29995777</v>
      </c>
      <c r="I134" s="45">
        <v>23700000</v>
      </c>
      <c r="J134" s="45">
        <v>23700000</v>
      </c>
      <c r="K134" s="47"/>
      <c r="L134" s="47"/>
      <c r="M134" s="1"/>
      <c r="N134" s="1"/>
      <c r="O134" s="1"/>
      <c r="P134" s="1"/>
      <c r="Q134" s="1"/>
    </row>
    <row r="135" spans="1:17" s="34" customFormat="1" ht="15" customHeight="1" x14ac:dyDescent="0.25">
      <c r="A135" s="41" t="s">
        <v>219</v>
      </c>
      <c r="B135" s="69" t="s">
        <v>94</v>
      </c>
      <c r="C135" s="69" t="s">
        <v>95</v>
      </c>
      <c r="D135" s="68" t="s">
        <v>20</v>
      </c>
      <c r="E135" s="127" t="s">
        <v>220</v>
      </c>
      <c r="F135" s="71">
        <v>550000000</v>
      </c>
      <c r="G135" s="71">
        <v>0</v>
      </c>
      <c r="H135" s="71">
        <v>40207099</v>
      </c>
      <c r="I135" s="71">
        <v>40207099</v>
      </c>
      <c r="J135" s="71">
        <v>40207099</v>
      </c>
      <c r="K135" s="73"/>
      <c r="L135" s="73"/>
      <c r="M135" s="1"/>
      <c r="N135" s="1"/>
      <c r="O135" s="1"/>
      <c r="P135" s="1"/>
      <c r="Q135" s="1"/>
    </row>
    <row r="136" spans="1:17" s="20" customFormat="1" ht="27.95" customHeight="1" x14ac:dyDescent="0.3">
      <c r="A136" s="74" t="s">
        <v>221</v>
      </c>
      <c r="B136" s="76"/>
      <c r="C136" s="76"/>
      <c r="D136" s="75"/>
      <c r="E136" s="74" t="s">
        <v>222</v>
      </c>
      <c r="F136" s="77">
        <f t="shared" ref="F136:J136" si="32">SUM(F137+F141+F142+F144)</f>
        <v>815000000</v>
      </c>
      <c r="G136" s="77">
        <f t="shared" si="32"/>
        <v>0</v>
      </c>
      <c r="H136" s="77">
        <f t="shared" si="32"/>
        <v>331719313</v>
      </c>
      <c r="I136" s="77">
        <f t="shared" si="32"/>
        <v>331719313</v>
      </c>
      <c r="J136" s="77">
        <f t="shared" si="32"/>
        <v>331719313</v>
      </c>
      <c r="K136" s="78">
        <f>H136/F136</f>
        <v>0.40701756196319017</v>
      </c>
      <c r="L136" s="78">
        <f>I136/F136</f>
        <v>0.40701756196319017</v>
      </c>
      <c r="M136" s="117"/>
      <c r="N136" s="1"/>
      <c r="O136" s="1"/>
      <c r="P136" s="1"/>
      <c r="Q136" s="1"/>
    </row>
    <row r="137" spans="1:17" s="27" customFormat="1" ht="27.95" customHeight="1" x14ac:dyDescent="0.25">
      <c r="A137" s="128" t="s">
        <v>223</v>
      </c>
      <c r="B137" s="92"/>
      <c r="C137" s="92"/>
      <c r="D137" s="91"/>
      <c r="E137" s="90" t="s">
        <v>224</v>
      </c>
      <c r="F137" s="94">
        <f t="shared" ref="F137:J137" si="33">F138</f>
        <v>334000000</v>
      </c>
      <c r="G137" s="94">
        <f t="shared" si="33"/>
        <v>0</v>
      </c>
      <c r="H137" s="94">
        <f t="shared" si="33"/>
        <v>331719313</v>
      </c>
      <c r="I137" s="94">
        <f t="shared" si="33"/>
        <v>331719313</v>
      </c>
      <c r="J137" s="94">
        <f t="shared" si="33"/>
        <v>331719313</v>
      </c>
      <c r="K137" s="194">
        <f>H137/F137</f>
        <v>0.99317159580838321</v>
      </c>
      <c r="L137" s="194">
        <f>I137/F137</f>
        <v>0.99317159580838321</v>
      </c>
      <c r="M137" s="1"/>
      <c r="N137" s="1"/>
      <c r="O137" s="1"/>
      <c r="P137" s="1"/>
      <c r="Q137" s="1"/>
    </row>
    <row r="138" spans="1:17" s="27" customFormat="1" ht="27.95" customHeight="1" x14ac:dyDescent="0.25">
      <c r="A138" s="128" t="s">
        <v>225</v>
      </c>
      <c r="B138" s="92"/>
      <c r="C138" s="92"/>
      <c r="D138" s="91"/>
      <c r="E138" s="90" t="s">
        <v>226</v>
      </c>
      <c r="F138" s="94">
        <f t="shared" ref="F138:J138" si="34">SUM(F139:F140)</f>
        <v>334000000</v>
      </c>
      <c r="G138" s="94">
        <f t="shared" si="34"/>
        <v>0</v>
      </c>
      <c r="H138" s="94">
        <f t="shared" si="34"/>
        <v>331719313</v>
      </c>
      <c r="I138" s="94">
        <f t="shared" si="34"/>
        <v>331719313</v>
      </c>
      <c r="J138" s="94">
        <f t="shared" si="34"/>
        <v>331719313</v>
      </c>
      <c r="K138" s="95">
        <f>H138/F138</f>
        <v>0.99317159580838321</v>
      </c>
      <c r="L138" s="95">
        <f>I138/F138</f>
        <v>0.99317159580838321</v>
      </c>
      <c r="M138" s="1"/>
      <c r="N138" s="1"/>
      <c r="O138" s="1"/>
      <c r="P138" s="1"/>
      <c r="Q138" s="1"/>
    </row>
    <row r="139" spans="1:17" s="34" customFormat="1" ht="27.95" customHeight="1" x14ac:dyDescent="0.25">
      <c r="A139" s="48" t="s">
        <v>227</v>
      </c>
      <c r="B139" s="43" t="s">
        <v>94</v>
      </c>
      <c r="C139" s="43" t="s">
        <v>95</v>
      </c>
      <c r="D139" s="42" t="s">
        <v>20</v>
      </c>
      <c r="E139" s="41" t="s">
        <v>228</v>
      </c>
      <c r="F139" s="45">
        <v>329471432</v>
      </c>
      <c r="G139" s="45">
        <v>0</v>
      </c>
      <c r="H139" s="45">
        <v>328014871</v>
      </c>
      <c r="I139" s="45">
        <v>328014871</v>
      </c>
      <c r="J139" s="45">
        <v>328014871</v>
      </c>
      <c r="K139" s="47"/>
      <c r="L139" s="47"/>
      <c r="M139" s="1"/>
      <c r="N139" s="1"/>
      <c r="O139" s="1"/>
      <c r="P139" s="1"/>
      <c r="Q139" s="1"/>
    </row>
    <row r="140" spans="1:17" s="34" customFormat="1" ht="27.95" customHeight="1" x14ac:dyDescent="0.25">
      <c r="A140" s="48" t="s">
        <v>229</v>
      </c>
      <c r="B140" s="43" t="s">
        <v>94</v>
      </c>
      <c r="C140" s="43" t="s">
        <v>95</v>
      </c>
      <c r="D140" s="42" t="s">
        <v>20</v>
      </c>
      <c r="E140" s="41" t="s">
        <v>230</v>
      </c>
      <c r="F140" s="45">
        <v>4528568</v>
      </c>
      <c r="G140" s="45">
        <v>0</v>
      </c>
      <c r="H140" s="45">
        <v>3704442</v>
      </c>
      <c r="I140" s="45">
        <v>3704442</v>
      </c>
      <c r="J140" s="45">
        <v>3704442</v>
      </c>
      <c r="K140" s="47"/>
      <c r="L140" s="47"/>
      <c r="M140" s="1"/>
      <c r="N140" s="1"/>
      <c r="O140" s="1"/>
      <c r="P140" s="1"/>
      <c r="Q140" s="1"/>
    </row>
    <row r="141" spans="1:17" s="34" customFormat="1" ht="27.95" customHeight="1" x14ac:dyDescent="0.2">
      <c r="A141" s="119" t="s">
        <v>231</v>
      </c>
      <c r="B141" s="50" t="s">
        <v>94</v>
      </c>
      <c r="C141" s="50" t="s">
        <v>95</v>
      </c>
      <c r="D141" s="50" t="s">
        <v>20</v>
      </c>
      <c r="E141" s="120" t="s">
        <v>232</v>
      </c>
      <c r="F141" s="122">
        <v>25000000</v>
      </c>
      <c r="G141" s="121">
        <v>0</v>
      </c>
      <c r="H141" s="121">
        <v>0</v>
      </c>
      <c r="I141" s="121">
        <v>0</v>
      </c>
      <c r="J141" s="121">
        <v>0</v>
      </c>
      <c r="K141" s="123"/>
      <c r="L141" s="123"/>
      <c r="M141" s="124"/>
    </row>
    <row r="142" spans="1:17" s="27" customFormat="1" ht="27.95" customHeight="1" x14ac:dyDescent="0.25">
      <c r="A142" s="129" t="s">
        <v>233</v>
      </c>
      <c r="B142" s="131"/>
      <c r="C142" s="131"/>
      <c r="D142" s="130"/>
      <c r="E142" s="93" t="s">
        <v>234</v>
      </c>
      <c r="F142" s="132">
        <f t="shared" ref="F142:J142" si="35">SUM(F143)</f>
        <v>450000000</v>
      </c>
      <c r="G142" s="132">
        <f t="shared" si="35"/>
        <v>0</v>
      </c>
      <c r="H142" s="132">
        <f t="shared" si="35"/>
        <v>0</v>
      </c>
      <c r="I142" s="132">
        <f t="shared" si="35"/>
        <v>0</v>
      </c>
      <c r="J142" s="132">
        <f t="shared" si="35"/>
        <v>0</v>
      </c>
      <c r="K142" s="133">
        <f>H142/F142</f>
        <v>0</v>
      </c>
      <c r="L142" s="133">
        <f>I142/F142</f>
        <v>0</v>
      </c>
      <c r="M142" s="1"/>
      <c r="N142" s="1"/>
      <c r="O142" s="1"/>
      <c r="P142" s="1"/>
      <c r="Q142" s="1"/>
    </row>
    <row r="143" spans="1:17" s="34" customFormat="1" ht="27.95" customHeight="1" x14ac:dyDescent="0.2">
      <c r="A143" s="119" t="s">
        <v>235</v>
      </c>
      <c r="B143" s="50" t="s">
        <v>19</v>
      </c>
      <c r="C143" s="50" t="s">
        <v>236</v>
      </c>
      <c r="D143" s="50" t="s">
        <v>237</v>
      </c>
      <c r="E143" s="120" t="s">
        <v>238</v>
      </c>
      <c r="F143" s="122">
        <v>450000000</v>
      </c>
      <c r="G143" s="121">
        <v>0</v>
      </c>
      <c r="H143" s="121">
        <v>0</v>
      </c>
      <c r="I143" s="121">
        <v>0</v>
      </c>
      <c r="J143" s="121">
        <v>0</v>
      </c>
      <c r="K143" s="123"/>
      <c r="L143" s="123"/>
      <c r="M143" s="124"/>
    </row>
    <row r="144" spans="1:17" s="27" customFormat="1" ht="27.95" customHeight="1" x14ac:dyDescent="0.25">
      <c r="A144" s="129" t="s">
        <v>239</v>
      </c>
      <c r="B144" s="131"/>
      <c r="C144" s="131"/>
      <c r="D144" s="130"/>
      <c r="E144" s="93" t="s">
        <v>240</v>
      </c>
      <c r="F144" s="132">
        <f t="shared" ref="F144:J145" si="36">F145</f>
        <v>6000000</v>
      </c>
      <c r="G144" s="132">
        <f t="shared" si="36"/>
        <v>0</v>
      </c>
      <c r="H144" s="132">
        <f t="shared" si="36"/>
        <v>0</v>
      </c>
      <c r="I144" s="132">
        <f t="shared" si="36"/>
        <v>0</v>
      </c>
      <c r="J144" s="132">
        <f t="shared" si="36"/>
        <v>0</v>
      </c>
      <c r="K144" s="133">
        <f>H144/F144</f>
        <v>0</v>
      </c>
      <c r="L144" s="133">
        <f>I144/F144</f>
        <v>0</v>
      </c>
      <c r="M144" s="1"/>
      <c r="N144" s="1"/>
      <c r="O144" s="1"/>
      <c r="P144" s="1"/>
      <c r="Q144" s="1"/>
    </row>
    <row r="145" spans="1:17" s="134" customFormat="1" ht="27.95" customHeight="1" x14ac:dyDescent="0.25">
      <c r="A145" s="129" t="s">
        <v>241</v>
      </c>
      <c r="B145" s="131"/>
      <c r="C145" s="131"/>
      <c r="D145" s="130"/>
      <c r="E145" s="93" t="s">
        <v>242</v>
      </c>
      <c r="F145" s="132">
        <f t="shared" si="36"/>
        <v>6000000</v>
      </c>
      <c r="G145" s="132">
        <f t="shared" si="36"/>
        <v>0</v>
      </c>
      <c r="H145" s="132">
        <f t="shared" si="36"/>
        <v>0</v>
      </c>
      <c r="I145" s="132">
        <f t="shared" si="36"/>
        <v>0</v>
      </c>
      <c r="J145" s="132">
        <f t="shared" si="36"/>
        <v>0</v>
      </c>
      <c r="K145" s="133">
        <f>H145/F145</f>
        <v>0</v>
      </c>
      <c r="L145" s="133">
        <f>I145/F145</f>
        <v>0</v>
      </c>
      <c r="M145" s="1"/>
      <c r="N145" s="1"/>
      <c r="O145" s="1"/>
      <c r="P145" s="1"/>
      <c r="Q145" s="1"/>
    </row>
    <row r="146" spans="1:17" s="34" customFormat="1" ht="27.95" customHeight="1" x14ac:dyDescent="0.25">
      <c r="A146" s="48" t="s">
        <v>243</v>
      </c>
      <c r="B146" s="43" t="s">
        <v>94</v>
      </c>
      <c r="C146" s="43" t="s">
        <v>95</v>
      </c>
      <c r="D146" s="42" t="s">
        <v>20</v>
      </c>
      <c r="E146" s="41" t="s">
        <v>244</v>
      </c>
      <c r="F146" s="45">
        <v>6000000</v>
      </c>
      <c r="G146" s="45">
        <v>0</v>
      </c>
      <c r="H146" s="45">
        <v>0</v>
      </c>
      <c r="I146" s="45">
        <v>0</v>
      </c>
      <c r="J146" s="45">
        <v>0</v>
      </c>
      <c r="K146" s="47"/>
      <c r="L146" s="47"/>
      <c r="M146" s="1"/>
      <c r="N146" s="1"/>
      <c r="O146" s="1"/>
      <c r="P146" s="1"/>
      <c r="Q146" s="1"/>
    </row>
    <row r="147" spans="1:17" s="14" customFormat="1" ht="27.95" customHeight="1" x14ac:dyDescent="0.3">
      <c r="A147" s="135" t="s">
        <v>245</v>
      </c>
      <c r="B147" s="137"/>
      <c r="C147" s="137"/>
      <c r="D147" s="136"/>
      <c r="E147" s="138" t="s">
        <v>246</v>
      </c>
      <c r="F147" s="139">
        <f t="shared" ref="F147:J147" si="37">+F148+F151+F155+F159+F164+F168</f>
        <v>50649000000</v>
      </c>
      <c r="G147" s="139">
        <f t="shared" si="37"/>
        <v>4000000000</v>
      </c>
      <c r="H147" s="139">
        <f t="shared" si="37"/>
        <v>29606058581.860001</v>
      </c>
      <c r="I147" s="139">
        <f t="shared" si="37"/>
        <v>12409600108.959999</v>
      </c>
      <c r="J147" s="139">
        <f t="shared" si="37"/>
        <v>12322653442.959999</v>
      </c>
      <c r="K147" s="140">
        <f>H147/F147</f>
        <v>0.58453392133822979</v>
      </c>
      <c r="L147" s="140">
        <f>I147/F147</f>
        <v>0.24501174966850281</v>
      </c>
      <c r="M147" s="118"/>
      <c r="N147" s="118"/>
      <c r="O147" s="118"/>
      <c r="P147" s="141"/>
      <c r="Q147" s="141"/>
    </row>
    <row r="148" spans="1:17" s="34" customFormat="1" ht="78.75" x14ac:dyDescent="0.25">
      <c r="A148" s="51" t="s">
        <v>247</v>
      </c>
      <c r="B148" s="30"/>
      <c r="C148" s="30"/>
      <c r="D148" s="29"/>
      <c r="E148" s="90" t="s">
        <v>248</v>
      </c>
      <c r="F148" s="39">
        <f>SUM(F149:F150)</f>
        <v>5500000000</v>
      </c>
      <c r="G148" s="39">
        <f>SUM(G149:G150)</f>
        <v>0</v>
      </c>
      <c r="H148" s="39">
        <f t="shared" ref="H148:J148" si="38">SUM(H149:H150)</f>
        <v>4863475871.2600002</v>
      </c>
      <c r="I148" s="39">
        <f t="shared" si="38"/>
        <v>1730512265.3800001</v>
      </c>
      <c r="J148" s="39">
        <f t="shared" si="38"/>
        <v>1730512265.3800001</v>
      </c>
      <c r="K148" s="193">
        <f>H148/F148</f>
        <v>0.88426834022909095</v>
      </c>
      <c r="L148" s="193">
        <f>I148/F148</f>
        <v>0.31463859370545455</v>
      </c>
      <c r="M148" s="142"/>
      <c r="N148" s="1"/>
      <c r="O148" s="1"/>
      <c r="P148" s="1"/>
      <c r="Q148" s="1"/>
    </row>
    <row r="149" spans="1:17" s="150" customFormat="1" ht="71.25" x14ac:dyDescent="0.25">
      <c r="A149" s="143" t="s">
        <v>249</v>
      </c>
      <c r="B149" s="145" t="s">
        <v>19</v>
      </c>
      <c r="C149" s="145" t="s">
        <v>25</v>
      </c>
      <c r="D149" s="144" t="s">
        <v>20</v>
      </c>
      <c r="E149" s="146" t="s">
        <v>250</v>
      </c>
      <c r="F149" s="147">
        <v>2200000000</v>
      </c>
      <c r="G149" s="147">
        <v>0</v>
      </c>
      <c r="H149" s="147">
        <v>1949594796</v>
      </c>
      <c r="I149" s="147">
        <v>855991313.19000006</v>
      </c>
      <c r="J149" s="147">
        <v>855991313.19000006</v>
      </c>
      <c r="K149" s="148"/>
      <c r="L149" s="148"/>
      <c r="M149" s="149"/>
      <c r="N149" s="1"/>
      <c r="O149" s="1"/>
      <c r="P149" s="1"/>
      <c r="Q149" s="1"/>
    </row>
    <row r="150" spans="1:17" s="150" customFormat="1" ht="71.25" x14ac:dyDescent="0.25">
      <c r="A150" s="143" t="s">
        <v>249</v>
      </c>
      <c r="B150" s="145" t="s">
        <v>94</v>
      </c>
      <c r="C150" s="145" t="s">
        <v>95</v>
      </c>
      <c r="D150" s="144" t="s">
        <v>20</v>
      </c>
      <c r="E150" s="146" t="s">
        <v>250</v>
      </c>
      <c r="F150" s="147">
        <v>3300000000</v>
      </c>
      <c r="G150" s="147">
        <v>0</v>
      </c>
      <c r="H150" s="147">
        <v>2913881075.2600002</v>
      </c>
      <c r="I150" s="147">
        <v>874520952.19000006</v>
      </c>
      <c r="J150" s="147">
        <v>874520952.19000006</v>
      </c>
      <c r="K150" s="148"/>
      <c r="L150" s="148"/>
      <c r="M150" s="149"/>
      <c r="N150" s="1"/>
      <c r="O150" s="1"/>
      <c r="P150" s="1"/>
      <c r="Q150" s="1"/>
    </row>
    <row r="151" spans="1:17" s="27" customFormat="1" ht="78.75" x14ac:dyDescent="0.25">
      <c r="A151" s="128" t="s">
        <v>251</v>
      </c>
      <c r="B151" s="92"/>
      <c r="C151" s="151"/>
      <c r="D151" s="91"/>
      <c r="E151" s="90" t="s">
        <v>252</v>
      </c>
      <c r="F151" s="94">
        <f>SUM(F152:F154)</f>
        <v>3602000000</v>
      </c>
      <c r="G151" s="94">
        <f t="shared" ref="G151:J151" si="39">SUM(G152:G154)</f>
        <v>950000000</v>
      </c>
      <c r="H151" s="94">
        <f t="shared" si="39"/>
        <v>717998365</v>
      </c>
      <c r="I151" s="94">
        <f t="shared" si="39"/>
        <v>272716666</v>
      </c>
      <c r="J151" s="94">
        <f t="shared" si="39"/>
        <v>272716666</v>
      </c>
      <c r="K151" s="194">
        <f>H151/F151</f>
        <v>0.19933324958356469</v>
      </c>
      <c r="L151" s="194">
        <f>I151/F151</f>
        <v>7.5712566907273737E-2</v>
      </c>
      <c r="M151" s="149"/>
      <c r="N151" s="141"/>
      <c r="O151" s="141"/>
      <c r="P151" s="1"/>
      <c r="Q151" s="1"/>
    </row>
    <row r="152" spans="1:17" s="150" customFormat="1" ht="85.5" x14ac:dyDescent="0.25">
      <c r="A152" s="152" t="s">
        <v>253</v>
      </c>
      <c r="B152" s="154" t="s">
        <v>19</v>
      </c>
      <c r="C152" s="154" t="s">
        <v>25</v>
      </c>
      <c r="D152" s="153" t="s">
        <v>20</v>
      </c>
      <c r="E152" s="155" t="s">
        <v>254</v>
      </c>
      <c r="F152" s="156">
        <v>950000000</v>
      </c>
      <c r="G152" s="156">
        <v>950000000</v>
      </c>
      <c r="H152" s="156">
        <v>0</v>
      </c>
      <c r="I152" s="156">
        <v>0</v>
      </c>
      <c r="J152" s="156">
        <v>0</v>
      </c>
      <c r="K152" s="157"/>
      <c r="L152" s="157"/>
      <c r="M152" s="158"/>
      <c r="N152" s="118"/>
      <c r="O152" s="1"/>
      <c r="P152" s="1"/>
      <c r="Q152" s="1"/>
    </row>
    <row r="153" spans="1:17" s="150" customFormat="1" ht="85.5" x14ac:dyDescent="0.25">
      <c r="A153" s="143" t="s">
        <v>253</v>
      </c>
      <c r="B153" s="145" t="s">
        <v>94</v>
      </c>
      <c r="C153" s="145" t="s">
        <v>95</v>
      </c>
      <c r="D153" s="144" t="s">
        <v>20</v>
      </c>
      <c r="E153" s="146" t="s">
        <v>254</v>
      </c>
      <c r="F153" s="147">
        <v>1883400000</v>
      </c>
      <c r="G153" s="156">
        <v>0</v>
      </c>
      <c r="H153" s="147">
        <v>717998365</v>
      </c>
      <c r="I153" s="147">
        <v>272716666</v>
      </c>
      <c r="J153" s="147">
        <v>272716666</v>
      </c>
      <c r="K153" s="148"/>
      <c r="L153" s="148"/>
      <c r="M153" s="158"/>
      <c r="N153" s="1"/>
      <c r="O153" s="1"/>
      <c r="P153" s="1"/>
      <c r="Q153" s="1"/>
    </row>
    <row r="154" spans="1:17" s="150" customFormat="1" ht="85.5" x14ac:dyDescent="0.25">
      <c r="A154" s="152" t="s">
        <v>255</v>
      </c>
      <c r="B154" s="154" t="s">
        <v>94</v>
      </c>
      <c r="C154" s="154" t="s">
        <v>95</v>
      </c>
      <c r="D154" s="153" t="s">
        <v>20</v>
      </c>
      <c r="E154" s="155" t="s">
        <v>256</v>
      </c>
      <c r="F154" s="156">
        <v>768600000</v>
      </c>
      <c r="G154" s="156">
        <v>0</v>
      </c>
      <c r="H154" s="156">
        <v>0</v>
      </c>
      <c r="I154" s="156">
        <v>0</v>
      </c>
      <c r="J154" s="156">
        <v>0</v>
      </c>
      <c r="K154" s="157"/>
      <c r="L154" s="157"/>
      <c r="M154" s="158"/>
      <c r="N154" s="1"/>
      <c r="O154" s="1"/>
      <c r="P154" s="1"/>
      <c r="Q154" s="1"/>
    </row>
    <row r="155" spans="1:17" s="27" customFormat="1" ht="63" x14ac:dyDescent="0.25">
      <c r="A155" s="128" t="s">
        <v>257</v>
      </c>
      <c r="B155" s="92"/>
      <c r="C155" s="92"/>
      <c r="D155" s="91"/>
      <c r="E155" s="90" t="s">
        <v>258</v>
      </c>
      <c r="F155" s="94">
        <f>SUM(F156:F158)</f>
        <v>32413500000</v>
      </c>
      <c r="G155" s="94">
        <f t="shared" ref="G155:J155" si="40">SUM(G156:G158)</f>
        <v>1850000000</v>
      </c>
      <c r="H155" s="94">
        <f t="shared" si="40"/>
        <v>17738435771.169998</v>
      </c>
      <c r="I155" s="94">
        <f t="shared" si="40"/>
        <v>8828349733.5799999</v>
      </c>
      <c r="J155" s="94">
        <f t="shared" si="40"/>
        <v>8792886400.5799999</v>
      </c>
      <c r="K155" s="194">
        <f>H155/F155</f>
        <v>0.54725456279544016</v>
      </c>
      <c r="L155" s="194">
        <f>I155/F155</f>
        <v>0.27236644403041943</v>
      </c>
      <c r="M155" s="158"/>
      <c r="N155" s="159"/>
      <c r="O155" s="159"/>
      <c r="P155" s="1"/>
      <c r="Q155" s="118"/>
    </row>
    <row r="156" spans="1:17" s="150" customFormat="1" ht="71.25" x14ac:dyDescent="0.25">
      <c r="A156" s="152" t="s">
        <v>259</v>
      </c>
      <c r="B156" s="154" t="s">
        <v>19</v>
      </c>
      <c r="C156" s="154" t="s">
        <v>25</v>
      </c>
      <c r="D156" s="153" t="s">
        <v>20</v>
      </c>
      <c r="E156" s="155" t="s">
        <v>260</v>
      </c>
      <c r="F156" s="160">
        <v>13600000000</v>
      </c>
      <c r="G156" s="160">
        <v>1850000000</v>
      </c>
      <c r="H156" s="156">
        <v>5721624743.7700005</v>
      </c>
      <c r="I156" s="156">
        <v>2870869607</v>
      </c>
      <c r="J156" s="156">
        <v>2868786274</v>
      </c>
      <c r="K156" s="157"/>
      <c r="L156" s="157"/>
      <c r="M156" s="161"/>
      <c r="N156" s="141"/>
      <c r="O156" s="1"/>
      <c r="P156" s="1"/>
      <c r="Q156" s="1"/>
    </row>
    <row r="157" spans="1:17" s="150" customFormat="1" ht="71.25" x14ac:dyDescent="0.25">
      <c r="A157" s="152" t="s">
        <v>259</v>
      </c>
      <c r="B157" s="154" t="s">
        <v>94</v>
      </c>
      <c r="C157" s="154" t="s">
        <v>95</v>
      </c>
      <c r="D157" s="153" t="s">
        <v>20</v>
      </c>
      <c r="E157" s="155" t="s">
        <v>260</v>
      </c>
      <c r="F157" s="160">
        <v>1818500000</v>
      </c>
      <c r="G157" s="160">
        <v>0</v>
      </c>
      <c r="H157" s="156">
        <v>1815689846</v>
      </c>
      <c r="I157" s="156">
        <v>928533333</v>
      </c>
      <c r="J157" s="156">
        <v>928533333</v>
      </c>
      <c r="K157" s="157"/>
      <c r="L157" s="157"/>
      <c r="M157" s="161"/>
      <c r="N157" s="141"/>
      <c r="O157" s="1"/>
      <c r="P157" s="1"/>
      <c r="Q157" s="1"/>
    </row>
    <row r="158" spans="1:17" s="150" customFormat="1" ht="71.25" x14ac:dyDescent="0.25">
      <c r="A158" s="152" t="s">
        <v>259</v>
      </c>
      <c r="B158" s="154" t="s">
        <v>94</v>
      </c>
      <c r="C158" s="154" t="s">
        <v>261</v>
      </c>
      <c r="D158" s="153" t="s">
        <v>20</v>
      </c>
      <c r="E158" s="155" t="s">
        <v>260</v>
      </c>
      <c r="F158" s="160">
        <v>16995000000</v>
      </c>
      <c r="G158" s="160">
        <v>0</v>
      </c>
      <c r="H158" s="160">
        <v>10201121181.4</v>
      </c>
      <c r="I158" s="156">
        <v>5028946793.5799999</v>
      </c>
      <c r="J158" s="156">
        <v>4995566793.5799999</v>
      </c>
      <c r="K158" s="157"/>
      <c r="L158" s="157"/>
      <c r="M158" s="158"/>
      <c r="N158" s="162"/>
      <c r="O158" s="1"/>
      <c r="P158" s="1"/>
      <c r="Q158" s="1"/>
    </row>
    <row r="159" spans="1:17" s="89" customFormat="1" ht="47.25" x14ac:dyDescent="0.25">
      <c r="A159" s="128" t="s">
        <v>262</v>
      </c>
      <c r="B159" s="92"/>
      <c r="C159" s="92"/>
      <c r="D159" s="91"/>
      <c r="E159" s="90" t="s">
        <v>263</v>
      </c>
      <c r="F159" s="94">
        <f t="shared" ref="F159:J159" si="41">SUM(F160:F163)</f>
        <v>955000000</v>
      </c>
      <c r="G159" s="94">
        <f t="shared" si="41"/>
        <v>0</v>
      </c>
      <c r="H159" s="94">
        <f t="shared" si="41"/>
        <v>709650000</v>
      </c>
      <c r="I159" s="94">
        <f t="shared" si="41"/>
        <v>319899999</v>
      </c>
      <c r="J159" s="94">
        <f t="shared" si="41"/>
        <v>319899999</v>
      </c>
      <c r="K159" s="194">
        <f>H159/F159</f>
        <v>0.74308900523560206</v>
      </c>
      <c r="L159" s="194">
        <f>I159/F159</f>
        <v>0.33497382094240835</v>
      </c>
      <c r="M159" s="158"/>
      <c r="N159" s="162"/>
      <c r="O159" s="163"/>
      <c r="P159" s="1"/>
      <c r="Q159" s="1"/>
    </row>
    <row r="160" spans="1:17" s="150" customFormat="1" ht="57" x14ac:dyDescent="0.25">
      <c r="A160" s="143" t="s">
        <v>264</v>
      </c>
      <c r="B160" s="145" t="s">
        <v>19</v>
      </c>
      <c r="C160" s="145" t="s">
        <v>25</v>
      </c>
      <c r="D160" s="144" t="s">
        <v>20</v>
      </c>
      <c r="E160" s="146" t="s">
        <v>265</v>
      </c>
      <c r="F160" s="147">
        <v>248500000</v>
      </c>
      <c r="G160" s="147">
        <v>0</v>
      </c>
      <c r="H160" s="147">
        <v>147400000</v>
      </c>
      <c r="I160" s="147">
        <v>98866667</v>
      </c>
      <c r="J160" s="147">
        <v>98866667</v>
      </c>
      <c r="K160" s="148"/>
      <c r="L160" s="148"/>
      <c r="M160" s="158"/>
      <c r="N160" s="141"/>
      <c r="O160" s="1"/>
      <c r="P160" s="1"/>
      <c r="Q160" s="1"/>
    </row>
    <row r="161" spans="1:17" s="150" customFormat="1" ht="57" x14ac:dyDescent="0.25">
      <c r="A161" s="143" t="s">
        <v>266</v>
      </c>
      <c r="B161" s="145" t="s">
        <v>19</v>
      </c>
      <c r="C161" s="145" t="s">
        <v>25</v>
      </c>
      <c r="D161" s="144" t="s">
        <v>20</v>
      </c>
      <c r="E161" s="146" t="s">
        <v>267</v>
      </c>
      <c r="F161" s="147">
        <v>251500000</v>
      </c>
      <c r="G161" s="147">
        <v>0</v>
      </c>
      <c r="H161" s="147">
        <v>236500000</v>
      </c>
      <c r="I161" s="147">
        <v>99800000</v>
      </c>
      <c r="J161" s="147">
        <v>99800000</v>
      </c>
      <c r="K161" s="148"/>
      <c r="L161" s="148"/>
      <c r="M161" s="158"/>
      <c r="N161" s="141"/>
      <c r="O161" s="1"/>
      <c r="P161" s="1"/>
      <c r="Q161" s="1"/>
    </row>
    <row r="162" spans="1:17" s="150" customFormat="1" ht="57" x14ac:dyDescent="0.25">
      <c r="A162" s="143" t="s">
        <v>266</v>
      </c>
      <c r="B162" s="145" t="s">
        <v>94</v>
      </c>
      <c r="C162" s="145" t="s">
        <v>95</v>
      </c>
      <c r="D162" s="144" t="s">
        <v>20</v>
      </c>
      <c r="E162" s="146" t="s">
        <v>267</v>
      </c>
      <c r="F162" s="147">
        <v>202000000</v>
      </c>
      <c r="G162" s="147">
        <v>0</v>
      </c>
      <c r="H162" s="147">
        <v>167750000</v>
      </c>
      <c r="I162" s="147">
        <v>68199999</v>
      </c>
      <c r="J162" s="147">
        <v>68199999</v>
      </c>
      <c r="K162" s="148"/>
      <c r="L162" s="148"/>
      <c r="M162" s="158"/>
      <c r="N162" s="141"/>
      <c r="O162" s="1"/>
      <c r="P162" s="1"/>
      <c r="Q162" s="1"/>
    </row>
    <row r="163" spans="1:17" s="150" customFormat="1" ht="57" x14ac:dyDescent="0.25">
      <c r="A163" s="143" t="s">
        <v>264</v>
      </c>
      <c r="B163" s="145" t="s">
        <v>94</v>
      </c>
      <c r="C163" s="145" t="s">
        <v>95</v>
      </c>
      <c r="D163" s="144" t="s">
        <v>20</v>
      </c>
      <c r="E163" s="146" t="s">
        <v>265</v>
      </c>
      <c r="F163" s="164">
        <v>253000000</v>
      </c>
      <c r="G163" s="147">
        <v>0</v>
      </c>
      <c r="H163" s="147">
        <v>158000000</v>
      </c>
      <c r="I163" s="147">
        <v>53033333</v>
      </c>
      <c r="J163" s="147">
        <v>53033333</v>
      </c>
      <c r="K163" s="148"/>
      <c r="L163" s="148"/>
      <c r="M163" s="158"/>
      <c r="N163" s="141"/>
      <c r="O163" s="1"/>
      <c r="P163" s="1"/>
      <c r="Q163" s="1"/>
    </row>
    <row r="164" spans="1:17" s="89" customFormat="1" ht="31.5" x14ac:dyDescent="0.25">
      <c r="A164" s="128" t="s">
        <v>268</v>
      </c>
      <c r="B164" s="91"/>
      <c r="C164" s="91"/>
      <c r="D164" s="91"/>
      <c r="E164" s="90" t="s">
        <v>269</v>
      </c>
      <c r="F164" s="94">
        <f>SUM(F165:F167)</f>
        <v>3678500000</v>
      </c>
      <c r="G164" s="94">
        <f>SUM(G165:G167)</f>
        <v>700000000</v>
      </c>
      <c r="H164" s="94">
        <f t="shared" ref="H164:J164" si="42">SUM(H165:H167)</f>
        <v>2683397020.23</v>
      </c>
      <c r="I164" s="94">
        <f t="shared" si="42"/>
        <v>959871449</v>
      </c>
      <c r="J164" s="94">
        <f t="shared" si="42"/>
        <v>911054783</v>
      </c>
      <c r="K164" s="194">
        <f>H164/F164</f>
        <v>0.72948131581622944</v>
      </c>
      <c r="L164" s="194">
        <f>I164/F164</f>
        <v>0.26094099469892618</v>
      </c>
      <c r="M164" s="158"/>
      <c r="N164" s="141"/>
      <c r="O164" s="1"/>
      <c r="P164" s="1"/>
      <c r="Q164" s="1"/>
    </row>
    <row r="165" spans="1:17" s="150" customFormat="1" ht="57" x14ac:dyDescent="0.25">
      <c r="A165" s="143" t="s">
        <v>270</v>
      </c>
      <c r="B165" s="145" t="s">
        <v>19</v>
      </c>
      <c r="C165" s="145" t="s">
        <v>25</v>
      </c>
      <c r="D165" s="144" t="s">
        <v>20</v>
      </c>
      <c r="E165" s="146" t="s">
        <v>271</v>
      </c>
      <c r="F165" s="147">
        <v>2000000000</v>
      </c>
      <c r="G165" s="147">
        <v>700000000</v>
      </c>
      <c r="H165" s="147">
        <v>1060866667</v>
      </c>
      <c r="I165" s="147">
        <v>455822115</v>
      </c>
      <c r="J165" s="147">
        <v>453988782</v>
      </c>
      <c r="K165" s="148"/>
      <c r="L165" s="148"/>
      <c r="M165" s="158"/>
      <c r="N165" s="141"/>
      <c r="O165" s="1"/>
      <c r="P165" s="1"/>
      <c r="Q165" s="1"/>
    </row>
    <row r="166" spans="1:17" s="150" customFormat="1" ht="57" x14ac:dyDescent="0.25">
      <c r="A166" s="143" t="s">
        <v>270</v>
      </c>
      <c r="B166" s="145" t="s">
        <v>94</v>
      </c>
      <c r="C166" s="145" t="s">
        <v>95</v>
      </c>
      <c r="D166" s="144" t="s">
        <v>20</v>
      </c>
      <c r="E166" s="146" t="s">
        <v>271</v>
      </c>
      <c r="F166" s="147">
        <v>1591000000</v>
      </c>
      <c r="G166" s="147">
        <v>0</v>
      </c>
      <c r="H166" s="147">
        <v>1555398137</v>
      </c>
      <c r="I166" s="147">
        <v>473382667</v>
      </c>
      <c r="J166" s="147">
        <v>431399334</v>
      </c>
      <c r="K166" s="148"/>
      <c r="L166" s="148"/>
      <c r="M166" s="158"/>
      <c r="N166" s="141"/>
      <c r="O166" s="1"/>
      <c r="P166" s="1"/>
      <c r="Q166" s="1"/>
    </row>
    <row r="167" spans="1:17" s="150" customFormat="1" ht="57" x14ac:dyDescent="0.25">
      <c r="A167" s="165" t="s">
        <v>272</v>
      </c>
      <c r="B167" s="167" t="s">
        <v>94</v>
      </c>
      <c r="C167" s="167" t="s">
        <v>95</v>
      </c>
      <c r="D167" s="166" t="s">
        <v>20</v>
      </c>
      <c r="E167" s="168" t="s">
        <v>273</v>
      </c>
      <c r="F167" s="169">
        <v>87500000</v>
      </c>
      <c r="G167" s="147">
        <v>0</v>
      </c>
      <c r="H167" s="169">
        <v>67132216.230000004</v>
      </c>
      <c r="I167" s="169">
        <v>30666667</v>
      </c>
      <c r="J167" s="169">
        <v>25666667</v>
      </c>
      <c r="K167" s="170"/>
      <c r="L167" s="170"/>
      <c r="M167" s="158"/>
      <c r="N167" s="141"/>
      <c r="O167" s="1"/>
      <c r="P167" s="1"/>
      <c r="Q167" s="1"/>
    </row>
    <row r="168" spans="1:17" s="89" customFormat="1" ht="47.25" x14ac:dyDescent="0.25">
      <c r="A168" s="128" t="s">
        <v>274</v>
      </c>
      <c r="B168" s="91"/>
      <c r="C168" s="91"/>
      <c r="D168" s="91"/>
      <c r="E168" s="90" t="s">
        <v>275</v>
      </c>
      <c r="F168" s="94">
        <f>SUM(F169:F172)</f>
        <v>4500000000</v>
      </c>
      <c r="G168" s="94">
        <f t="shared" ref="G168:J168" si="43">SUM(G169:G172)</f>
        <v>500000000</v>
      </c>
      <c r="H168" s="94">
        <f t="shared" si="43"/>
        <v>2893101554.1999998</v>
      </c>
      <c r="I168" s="94">
        <f t="shared" si="43"/>
        <v>298249996</v>
      </c>
      <c r="J168" s="94">
        <f t="shared" si="43"/>
        <v>295583329</v>
      </c>
      <c r="K168" s="194">
        <f>H168/F168</f>
        <v>0.64291145648888881</v>
      </c>
      <c r="L168" s="194">
        <f>I168/F168</f>
        <v>6.627777688888889E-2</v>
      </c>
      <c r="M168" s="171"/>
      <c r="N168" s="141"/>
      <c r="O168" s="1"/>
      <c r="P168" s="1"/>
      <c r="Q168" s="1"/>
    </row>
    <row r="169" spans="1:17" s="150" customFormat="1" ht="71.25" x14ac:dyDescent="0.25">
      <c r="A169" s="172" t="s">
        <v>276</v>
      </c>
      <c r="B169" s="145" t="s">
        <v>19</v>
      </c>
      <c r="C169" s="145" t="s">
        <v>25</v>
      </c>
      <c r="D169" s="144" t="s">
        <v>20</v>
      </c>
      <c r="E169" s="146" t="s">
        <v>277</v>
      </c>
      <c r="F169" s="147">
        <v>500000000</v>
      </c>
      <c r="G169" s="147">
        <v>500000000</v>
      </c>
      <c r="H169" s="147">
        <v>0</v>
      </c>
      <c r="I169" s="147">
        <v>0</v>
      </c>
      <c r="J169" s="147">
        <v>0</v>
      </c>
      <c r="K169" s="148"/>
      <c r="L169" s="148"/>
      <c r="M169" s="158"/>
      <c r="N169" s="141"/>
      <c r="O169" s="1"/>
      <c r="P169" s="1"/>
      <c r="Q169" s="1"/>
    </row>
    <row r="170" spans="1:17" s="150" customFormat="1" ht="57" x14ac:dyDescent="0.25">
      <c r="A170" s="172" t="s">
        <v>278</v>
      </c>
      <c r="B170" s="145" t="s">
        <v>19</v>
      </c>
      <c r="C170" s="145">
        <v>10</v>
      </c>
      <c r="D170" s="144" t="s">
        <v>20</v>
      </c>
      <c r="E170" s="146" t="s">
        <v>279</v>
      </c>
      <c r="F170" s="147">
        <v>500000000</v>
      </c>
      <c r="G170" s="147"/>
      <c r="H170" s="147">
        <v>465400000</v>
      </c>
      <c r="I170" s="147">
        <v>1333333</v>
      </c>
      <c r="J170" s="147">
        <v>1333333</v>
      </c>
      <c r="K170" s="148"/>
      <c r="L170" s="148"/>
      <c r="M170" s="158"/>
      <c r="N170" s="141"/>
      <c r="O170" s="1"/>
      <c r="P170" s="1"/>
      <c r="Q170" s="1"/>
    </row>
    <row r="171" spans="1:17" s="150" customFormat="1" ht="71.25" x14ac:dyDescent="0.25">
      <c r="A171" s="172" t="s">
        <v>276</v>
      </c>
      <c r="B171" s="145" t="s">
        <v>94</v>
      </c>
      <c r="C171" s="145" t="s">
        <v>95</v>
      </c>
      <c r="D171" s="144" t="s">
        <v>20</v>
      </c>
      <c r="E171" s="146" t="s">
        <v>277</v>
      </c>
      <c r="F171" s="147">
        <v>1150000000</v>
      </c>
      <c r="G171" s="147">
        <v>0</v>
      </c>
      <c r="H171" s="147">
        <v>956399998</v>
      </c>
      <c r="I171" s="147">
        <v>296916663</v>
      </c>
      <c r="J171" s="147">
        <v>294249996</v>
      </c>
      <c r="K171" s="148"/>
      <c r="L171" s="148"/>
      <c r="M171" s="158"/>
      <c r="N171" s="1"/>
      <c r="O171" s="1"/>
      <c r="P171" s="1"/>
      <c r="Q171" s="1"/>
    </row>
    <row r="172" spans="1:17" s="150" customFormat="1" ht="57" x14ac:dyDescent="0.25">
      <c r="A172" s="173" t="s">
        <v>278</v>
      </c>
      <c r="B172" s="167" t="s">
        <v>94</v>
      </c>
      <c r="C172" s="167" t="s">
        <v>95</v>
      </c>
      <c r="D172" s="166" t="s">
        <v>20</v>
      </c>
      <c r="E172" s="168" t="s">
        <v>279</v>
      </c>
      <c r="F172" s="169">
        <v>2350000000</v>
      </c>
      <c r="G172" s="147">
        <v>0</v>
      </c>
      <c r="H172" s="169">
        <v>1471301556.2</v>
      </c>
      <c r="I172" s="169">
        <v>0</v>
      </c>
      <c r="J172" s="169">
        <v>0</v>
      </c>
      <c r="K172" s="170"/>
      <c r="L172" s="170"/>
      <c r="M172" s="158"/>
      <c r="N172" s="1"/>
      <c r="O172" s="1"/>
      <c r="P172" s="1"/>
      <c r="Q172" s="1"/>
    </row>
    <row r="173" spans="1:17" s="14" customFormat="1" ht="27.95" customHeight="1" x14ac:dyDescent="0.3">
      <c r="A173" s="177"/>
      <c r="B173" s="178"/>
      <c r="C173" s="178"/>
      <c r="D173" s="178"/>
      <c r="E173" s="178"/>
      <c r="F173" s="179">
        <f>F147+F5</f>
        <v>303610000000</v>
      </c>
      <c r="G173" s="174">
        <f>G147+G5</f>
        <v>64000000000</v>
      </c>
      <c r="H173" s="174">
        <f>H147+H5</f>
        <v>139200444824.69</v>
      </c>
      <c r="I173" s="174">
        <f>I147+I5</f>
        <v>106012861376.73999</v>
      </c>
      <c r="J173" s="174">
        <f>J147+J5</f>
        <v>105862500975.53998</v>
      </c>
      <c r="K173" s="175">
        <f>H173/F173</f>
        <v>0.45848438728859392</v>
      </c>
      <c r="L173" s="175">
        <f>I173/F173</f>
        <v>0.34917447177872923</v>
      </c>
      <c r="M173" s="1"/>
      <c r="N173" s="1"/>
      <c r="O173" s="1"/>
      <c r="P173" s="1"/>
      <c r="Q173" s="1"/>
    </row>
    <row r="174" spans="1:17" ht="15" customHeight="1" x14ac:dyDescent="0.25">
      <c r="A174" s="180" t="s">
        <v>282</v>
      </c>
      <c r="B174" s="180" t="s">
        <v>0</v>
      </c>
      <c r="C174" s="180" t="s">
        <v>0</v>
      </c>
      <c r="D174" s="180" t="s">
        <v>0</v>
      </c>
      <c r="E174" s="180" t="s">
        <v>0</v>
      </c>
      <c r="F174" s="181"/>
    </row>
    <row r="175" spans="1:17" ht="15" customHeight="1" x14ac:dyDescent="0.25">
      <c r="A175" s="182" t="s">
        <v>0</v>
      </c>
      <c r="B175" s="182" t="s">
        <v>0</v>
      </c>
      <c r="C175" s="182" t="s">
        <v>0</v>
      </c>
      <c r="D175" s="182" t="s">
        <v>0</v>
      </c>
      <c r="E175" s="182" t="s">
        <v>0</v>
      </c>
      <c r="F175" s="183" t="s">
        <v>0</v>
      </c>
      <c r="G175" s="176" t="s">
        <v>0</v>
      </c>
      <c r="H175" s="176" t="s">
        <v>0</v>
      </c>
      <c r="I175" s="176" t="s">
        <v>0</v>
      </c>
      <c r="J175" s="176" t="s">
        <v>0</v>
      </c>
    </row>
    <row r="177" spans="1:4" ht="15" customHeight="1" x14ac:dyDescent="0.25">
      <c r="A177" s="1" t="s">
        <v>0</v>
      </c>
      <c r="B177" s="1" t="s">
        <v>0</v>
      </c>
      <c r="C177" s="1" t="s">
        <v>0</v>
      </c>
      <c r="D177" s="1" t="s">
        <v>0</v>
      </c>
    </row>
  </sheetData>
  <autoFilter ref="A4:Q4" xr:uid="{EFDFCCD0-2E1A-49E8-96E7-08821095E9B4}"/>
  <mergeCells count="3">
    <mergeCell ref="B1:J1"/>
    <mergeCell ref="B3:L3"/>
    <mergeCell ref="B2:L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Erwin Dario Ernesto Mejia Africano</cp:lastModifiedBy>
  <dcterms:created xsi:type="dcterms:W3CDTF">2025-06-04T13:57:10Z</dcterms:created>
  <dcterms:modified xsi:type="dcterms:W3CDTF">2025-08-04T21:47:23Z</dcterms:modified>
</cp:coreProperties>
</file>