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hidePivotFieldList="1" defaultThemeVersion="124226"/>
  <bookViews>
    <workbookView xWindow="120" yWindow="3585" windowWidth="19320" windowHeight="6495" tabRatio="615"/>
  </bookViews>
  <sheets>
    <sheet name="CONTRATOS 2015" sheetId="22" r:id="rId1"/>
  </sheets>
  <definedNames>
    <definedName name="_xlnm._FilterDatabase" localSheetId="0" hidden="1">'CONTRATOS 2015'!$A$1:$AW$31</definedName>
    <definedName name="_xlnm.Print_Area" localSheetId="0">'CONTRATOS 2015'!$B$1:$AW$1</definedName>
    <definedName name="millon">#REF!</definedName>
    <definedName name="_xlnm.Print_Titles" localSheetId="0">'CONTRATOS 2015'!$1:$1</definedName>
  </definedNames>
  <calcPr calcId="145621"/>
</workbook>
</file>

<file path=xl/calcChain.xml><?xml version="1.0" encoding="utf-8"?>
<calcChain xmlns="http://schemas.openxmlformats.org/spreadsheetml/2006/main">
  <c r="AT28" i="22" l="1"/>
  <c r="AT25" i="22"/>
  <c r="AT24" i="22"/>
  <c r="AT34" i="22"/>
  <c r="AS32" i="22"/>
  <c r="AT32" i="22" s="1"/>
  <c r="AS31" i="22"/>
  <c r="AT31" i="22" s="1"/>
  <c r="AT18" i="22"/>
  <c r="AM14" i="22"/>
  <c r="AU35" i="22"/>
  <c r="AU33" i="22"/>
  <c r="AM21" i="22"/>
  <c r="AM19" i="22"/>
  <c r="AM35" i="22"/>
  <c r="AM33" i="22"/>
  <c r="AU18" i="22" l="1"/>
  <c r="AM18" i="22"/>
  <c r="B18" i="22"/>
  <c r="AT21" i="22" l="1"/>
  <c r="AT20" i="22" l="1"/>
  <c r="AT23" i="22"/>
  <c r="AT22" i="22"/>
  <c r="AT5" i="22"/>
  <c r="AM5" i="22"/>
  <c r="AT3" i="22"/>
  <c r="AM3" i="22"/>
  <c r="AT17" i="22" l="1"/>
  <c r="AU17" i="22" s="1"/>
  <c r="AT16" i="22"/>
  <c r="AT13" i="22" l="1"/>
  <c r="AT15" i="22" l="1"/>
  <c r="AT14" i="22"/>
  <c r="AT10" i="22" l="1"/>
  <c r="AT9" i="22"/>
  <c r="AM2" i="22"/>
  <c r="AT7" i="22"/>
  <c r="B35" i="22" l="1"/>
  <c r="B28" i="22"/>
  <c r="B25" i="22"/>
  <c r="B24" i="22"/>
  <c r="B33" i="22"/>
  <c r="B31" i="22"/>
  <c r="B30" i="22"/>
  <c r="B27" i="22"/>
  <c r="B29" i="22"/>
  <c r="B26" i="22"/>
  <c r="B19" i="22"/>
  <c r="B21" i="22"/>
  <c r="B20" i="22"/>
  <c r="B23" i="22"/>
  <c r="B22" i="22"/>
  <c r="B17" i="22"/>
  <c r="B16" i="22"/>
  <c r="B15" i="22"/>
  <c r="B14" i="22"/>
  <c r="B13" i="22"/>
  <c r="B11" i="22"/>
  <c r="B10" i="22"/>
  <c r="B9" i="22"/>
  <c r="B8" i="22"/>
  <c r="B12" i="22"/>
  <c r="B7" i="22"/>
  <c r="B6" i="22"/>
  <c r="B5" i="22"/>
  <c r="B4" i="22"/>
  <c r="AU29" i="22" l="1"/>
  <c r="AU28" i="22"/>
  <c r="AU25" i="22"/>
  <c r="AU24" i="22"/>
  <c r="AU34" i="22"/>
  <c r="AU32" i="22"/>
  <c r="AU31" i="22"/>
  <c r="AU27" i="22"/>
  <c r="AU30" i="22"/>
  <c r="AU26" i="22"/>
  <c r="AU19" i="22"/>
  <c r="AU21" i="22"/>
  <c r="AU20" i="22"/>
  <c r="AU23" i="22"/>
  <c r="AU22" i="22"/>
  <c r="AU16" i="22"/>
  <c r="AU15" i="22"/>
  <c r="AU14" i="22"/>
  <c r="AU13" i="22"/>
  <c r="AU11" i="22"/>
  <c r="AU10" i="22"/>
  <c r="AU9" i="22"/>
  <c r="AU8" i="22"/>
  <c r="AU12" i="22"/>
  <c r="AU7" i="22"/>
  <c r="AU6" i="22"/>
  <c r="AU5" i="22"/>
  <c r="AU4" i="22"/>
  <c r="AU3" i="22"/>
  <c r="AU2" i="22"/>
  <c r="AM29" i="22"/>
  <c r="AM28" i="22"/>
  <c r="AM25" i="22"/>
  <c r="AM24" i="22"/>
  <c r="AM34" i="22"/>
  <c r="AM32" i="22"/>
  <c r="AM31" i="22"/>
  <c r="AM27" i="22"/>
  <c r="AM30" i="22"/>
  <c r="AM26" i="22"/>
  <c r="AM20" i="22"/>
  <c r="AM23" i="22"/>
  <c r="AM22" i="22"/>
  <c r="AM17" i="22"/>
  <c r="AM16" i="22"/>
  <c r="AM15" i="22"/>
  <c r="AM13" i="22"/>
  <c r="AM11" i="22"/>
  <c r="AM10" i="22"/>
  <c r="AM9" i="22"/>
  <c r="AM8" i="22"/>
  <c r="AM12" i="22"/>
  <c r="AM7" i="22"/>
  <c r="AM6" i="22"/>
  <c r="AM4" i="22"/>
  <c r="B2" i="22" l="1"/>
  <c r="B3" i="22"/>
</calcChain>
</file>

<file path=xl/sharedStrings.xml><?xml version="1.0" encoding="utf-8"?>
<sst xmlns="http://schemas.openxmlformats.org/spreadsheetml/2006/main" count="732" uniqueCount="352">
  <si>
    <t>No PROCESO</t>
  </si>
  <si>
    <t>MODALIDAD</t>
  </si>
  <si>
    <t>No. CONTRATO</t>
  </si>
  <si>
    <t>ESTADO</t>
  </si>
  <si>
    <t>TIPO DE CONTRATO</t>
  </si>
  <si>
    <t>CONTRATISTA</t>
  </si>
  <si>
    <t>OBJETO</t>
  </si>
  <si>
    <t>ARRENDAMIENTO</t>
  </si>
  <si>
    <t>001</t>
  </si>
  <si>
    <t>004</t>
  </si>
  <si>
    <t>005</t>
  </si>
  <si>
    <t>007</t>
  </si>
  <si>
    <t>FECHA DE FIRMA</t>
  </si>
  <si>
    <t>INTERADMINISTRATIVO</t>
  </si>
  <si>
    <t>EJECUCION</t>
  </si>
  <si>
    <t>APROBACION</t>
  </si>
  <si>
    <t xml:space="preserve">VIGENCIA </t>
  </si>
  <si>
    <t>CELEBRADO</t>
  </si>
  <si>
    <t>COMPRAVENTA</t>
  </si>
  <si>
    <t>MANTENIMIENTO</t>
  </si>
  <si>
    <t>SUMINISTRO</t>
  </si>
  <si>
    <t>OBRA</t>
  </si>
  <si>
    <t>PROCESO</t>
  </si>
  <si>
    <t>AMPARO</t>
  </si>
  <si>
    <t>%</t>
  </si>
  <si>
    <t>LUZ REINELDA SANCHEZ GIL</t>
  </si>
  <si>
    <t>NOMBRE</t>
  </si>
  <si>
    <t>A CARGO</t>
  </si>
  <si>
    <t>Risdel</t>
  </si>
  <si>
    <t>Yenifer</t>
  </si>
  <si>
    <t>1</t>
  </si>
  <si>
    <t>FECHA DE TERMINACION</t>
  </si>
  <si>
    <t>NO REQUIERE</t>
  </si>
  <si>
    <t>DIAS</t>
  </si>
  <si>
    <t>MARCELA MANRIQUE CASTRO</t>
  </si>
  <si>
    <t>MARIA DEISSY CASTIBLANCO RUIZ</t>
  </si>
  <si>
    <t>FECHA INICIO</t>
  </si>
  <si>
    <t>TAMARA CABEZA PACHECO</t>
  </si>
  <si>
    <t>DORIS YANETH GUAUÑA PISSO</t>
  </si>
  <si>
    <t>PRESTACION DE SERVICIOS</t>
  </si>
  <si>
    <t>CUMPLIMIENTO / CALIDAD / SALARIOS</t>
  </si>
  <si>
    <t>MINIMA CUANTIA</t>
  </si>
  <si>
    <t>JAMELIA TORRES GOMEZ</t>
  </si>
  <si>
    <t>MAURICIO MOYA PAEZ</t>
  </si>
  <si>
    <t>LILIANA ASTRID CASTELLANOS TORRES</t>
  </si>
  <si>
    <t>2</t>
  </si>
  <si>
    <t>DV</t>
  </si>
  <si>
    <t>4</t>
  </si>
  <si>
    <t>9</t>
  </si>
  <si>
    <t>3</t>
  </si>
  <si>
    <t>6</t>
  </si>
  <si>
    <t>0</t>
  </si>
  <si>
    <t>5</t>
  </si>
  <si>
    <t>7</t>
  </si>
  <si>
    <t>BOGOTA</t>
  </si>
  <si>
    <t>LUGAR EJECUCION
DEPARTAMENTO</t>
  </si>
  <si>
    <t>NARIÑO</t>
  </si>
  <si>
    <t>NACIONAL</t>
  </si>
  <si>
    <t>VALLE DEL CAUCA</t>
  </si>
  <si>
    <t>LUGAR EJECUCION
MUNICIPIO</t>
  </si>
  <si>
    <t>GUAJIRA</t>
  </si>
  <si>
    <t>AMAZONAS</t>
  </si>
  <si>
    <t>LETICIA</t>
  </si>
  <si>
    <t>CARLOS JULIO PERILLA JIMENO</t>
  </si>
  <si>
    <t>NA</t>
  </si>
  <si>
    <t>JUAN CARLOS RANGEL GIL</t>
  </si>
  <si>
    <t>MAURICIO FERNEY CAICEDO CHAPARRO</t>
  </si>
  <si>
    <t>DIRECTA</t>
  </si>
  <si>
    <t>SUBASTA</t>
  </si>
  <si>
    <t>MENOR CUANTIA</t>
  </si>
  <si>
    <t>REGIONAL</t>
  </si>
  <si>
    <t>ADMINISTRATIVA</t>
  </si>
  <si>
    <t>ASEGURADORA</t>
  </si>
  <si>
    <t>TECNOLOGIA</t>
  </si>
  <si>
    <t>TALENTO HUMANO</t>
  </si>
  <si>
    <t>CHOCO</t>
  </si>
  <si>
    <t>SUSCRIPCION</t>
  </si>
  <si>
    <t>FINANCIERA</t>
  </si>
  <si>
    <t>VALOR VF</t>
  </si>
  <si>
    <t>TOTAL CONTRATO</t>
  </si>
  <si>
    <t>NOMBRE SUPERVISOR</t>
  </si>
  <si>
    <t>COMUNICACIONES</t>
  </si>
  <si>
    <t>JUAN MANUEL CAICEDO CARDONA</t>
  </si>
  <si>
    <t>HANNE MEDINA DOSANTOS</t>
  </si>
  <si>
    <t>FECHA PUBLICACION PROCESO</t>
  </si>
  <si>
    <t>CODIGO</t>
  </si>
  <si>
    <t>Servicios de Edificación, Construcción de Instalaciones y Mantenimiento</t>
  </si>
  <si>
    <t>Servicios de Transporte, Almacenaje y Correo</t>
  </si>
  <si>
    <t>Servicio de transporte, almacenaje y Correo</t>
  </si>
  <si>
    <t>NIVEL CENTRAL</t>
  </si>
  <si>
    <t>A-2-0-4-10-2</t>
  </si>
  <si>
    <t>A-2-0-4-5-1</t>
  </si>
  <si>
    <t>A-2-0-4-5-6</t>
  </si>
  <si>
    <t>A-2-0-4-7-6</t>
  </si>
  <si>
    <t>C-223-1002-1</t>
  </si>
  <si>
    <t>A-2-0-4-7-5</t>
  </si>
  <si>
    <t>CDP</t>
  </si>
  <si>
    <t>RUBRO</t>
  </si>
  <si>
    <t>extemporaneidad</t>
  </si>
  <si>
    <t>fecha de publicacion CONTRATO</t>
  </si>
  <si>
    <t xml:space="preserve">A-2-0-4-5-6 </t>
  </si>
  <si>
    <t>CORREO</t>
  </si>
  <si>
    <t>Servicios Editoriales, de Diseño, de Artes Graficas y Bellas Artes</t>
  </si>
  <si>
    <t>SIRECI</t>
  </si>
  <si>
    <t>JULIO ALBERTO GONZALEZ SEPULVEDA</t>
  </si>
  <si>
    <t xml:space="preserve">Servicios Basados en Ingeniería, Investigación y Tecnología </t>
  </si>
  <si>
    <t>ARCHIVO</t>
  </si>
  <si>
    <t>NUMERO RP</t>
  </si>
  <si>
    <t>FECHA RP</t>
  </si>
  <si>
    <t>20%-10%-20%</t>
  </si>
  <si>
    <t>Claudia</t>
  </si>
  <si>
    <t>NOMBRE DE CODIGO</t>
  </si>
  <si>
    <t>IDENTIFICACION</t>
  </si>
  <si>
    <t>CHECK</t>
  </si>
  <si>
    <t>F L</t>
  </si>
  <si>
    <t>REGIONAL AMAZONAS</t>
  </si>
  <si>
    <t>REGIONAL OCCIDENTE</t>
  </si>
  <si>
    <t>REGIONAL GUAJIRA</t>
  </si>
  <si>
    <t>REGIONAL ANDINA</t>
  </si>
  <si>
    <t>REGIONAL ANTIOQUIA</t>
  </si>
  <si>
    <t>REGIONAL ORINOQUIA</t>
  </si>
  <si>
    <t>REGIONAL SAN ANDRES</t>
  </si>
  <si>
    <t>REGIONAL CARIBE</t>
  </si>
  <si>
    <t>NO RP VIGENCIA FUTURA</t>
  </si>
  <si>
    <t>VALOR CONTRATO 2015</t>
  </si>
  <si>
    <t>VALOR HONOTARIOS MENSIAL</t>
  </si>
  <si>
    <t>SAN ANDRES</t>
  </si>
  <si>
    <t>BOLIVAR</t>
  </si>
  <si>
    <t>CARTAGENA</t>
  </si>
  <si>
    <t>INGENIAN SOFTWARE S.A.S.</t>
  </si>
  <si>
    <t>20%-20%-10%</t>
  </si>
  <si>
    <t xml:space="preserve">Contratar el Arrendamiento de  un parqueadero ubicado en la carrera sexta entre calles 25 y 26 Barrio Pan de Yuca de la ciudad de Quibdó, para el parqueo de la patrulla migratoria asignada al Centro facilitador de Servicios Migratorios de Quibdó, de la Unidad Administrativa Especial Migración Colombia  </t>
  </si>
  <si>
    <t>QUIBDO</t>
  </si>
  <si>
    <t>ROGUER GIRALDO GARCES</t>
  </si>
  <si>
    <t>Contratar el mantenimiento preventivo y correctivo con suministro de repuestos originales para los vehículos MULTIMARCA que conforman el parque automotor de la Unidad Administrativa Especial Migración Colombia del  Nivel Central y la Regional Andina en sus sedes Bogotá, Neiva, Ibagué y Tunja</t>
  </si>
  <si>
    <t>20%-10%</t>
  </si>
  <si>
    <t>CONSECUTIVO PLAN</t>
  </si>
  <si>
    <t>Contratar los servicios de estabilización para la consolidación del sistema de información misional ¿PLATINUM¿, los que incluyen la adecuación técnica de los módulos existentes, la implementación de nuevas funcionalidades y desarrollos por demanda, soporte y mantenimiento de dicho sistema, así como, de los demás aplicativos soporte, para la mejora continua de los sistemas de información bajo la modalidad de fábrica de software.</t>
  </si>
  <si>
    <t>19715</t>
  </si>
  <si>
    <t>EXPEDIENTE</t>
  </si>
  <si>
    <t xml:space="preserve">Difusión de Tecnologías de Información y Telecomunicaciones </t>
  </si>
  <si>
    <t>CESAR ANDRES RUSSI PAEZ</t>
  </si>
  <si>
    <t>ANDRES FELIPE ALVAREZ OSORIO</t>
  </si>
  <si>
    <t>HUILA</t>
  </si>
  <si>
    <t>NEIVA</t>
  </si>
  <si>
    <t>Contratar el servicio de mantenimiento preventivo y correctivo con suministro de repuestos nuevos originales u homologados, para los vehículos multimarcas asignados a la Regional Guajira, incluido el servicio de lavado y despinche</t>
  </si>
  <si>
    <t>13615</t>
  </si>
  <si>
    <t>006</t>
  </si>
  <si>
    <t>008</t>
  </si>
  <si>
    <t>Contratar el servicio de soporte y mantenimiento de los Switch de comunicaciones, de acuerdo con el cuadro de cantidades y de conformidad con las especificaciones técnicas de la Unidad Administrativa Especial Migración Colombia.</t>
  </si>
  <si>
    <t>30115</t>
  </si>
  <si>
    <t>Contratar la adquisición de una solución de hardware y software por medio de puertas automáticas, que permitan realizar el proceso de control migratorio mediante migración automática de acuerdo con las especificaciones requeridas por la Unidad Administrativa Especial Migración Colombia.</t>
  </si>
  <si>
    <t>27415</t>
  </si>
  <si>
    <t>TUMACO</t>
  </si>
  <si>
    <t>A-2-0-4-4-2</t>
  </si>
  <si>
    <t>9615</t>
  </si>
  <si>
    <t>12115</t>
  </si>
  <si>
    <t>13115</t>
  </si>
  <si>
    <t>C-112-1002-1</t>
  </si>
  <si>
    <t>41315</t>
  </si>
  <si>
    <t>15315</t>
  </si>
  <si>
    <t>15215</t>
  </si>
  <si>
    <t>15715</t>
  </si>
  <si>
    <t>15815</t>
  </si>
  <si>
    <t>A-2-0-4-6-2</t>
  </si>
  <si>
    <t>15515</t>
  </si>
  <si>
    <t>15415</t>
  </si>
  <si>
    <t>27015</t>
  </si>
  <si>
    <t>32315</t>
  </si>
  <si>
    <t>34915</t>
  </si>
  <si>
    <t>36015</t>
  </si>
  <si>
    <t>A-2-0-4-1-25</t>
  </si>
  <si>
    <t>37115</t>
  </si>
  <si>
    <t>37815</t>
  </si>
  <si>
    <t>37915</t>
  </si>
  <si>
    <t>38715</t>
  </si>
  <si>
    <t>39615</t>
  </si>
  <si>
    <t>39415</t>
  </si>
  <si>
    <t>39715</t>
  </si>
  <si>
    <t>40115</t>
  </si>
  <si>
    <t>40715</t>
  </si>
  <si>
    <t>41715</t>
  </si>
  <si>
    <t>40315</t>
  </si>
  <si>
    <t>42915</t>
  </si>
  <si>
    <t>41515</t>
  </si>
  <si>
    <t>CASANARE</t>
  </si>
  <si>
    <t>YOPAL</t>
  </si>
  <si>
    <t>CUSTODIA</t>
  </si>
  <si>
    <t>Servicios Basados en Ingeniería, Investigación y Tecnología</t>
  </si>
  <si>
    <t>6M-6M-3A</t>
  </si>
  <si>
    <t>CUMPLIMIENTO / CALIDAD / CORRECTO / SALARIOS</t>
  </si>
  <si>
    <t>20%-20%-20%-10%</t>
  </si>
  <si>
    <t xml:space="preserve">MAURICIO FERNEY CAICEDO CHAPARRO </t>
  </si>
  <si>
    <t>2015623140300002E</t>
  </si>
  <si>
    <t>Difusión de Tecnologías de Información y Telecomunicaciones</t>
  </si>
  <si>
    <t>ACTA DE INICIO</t>
  </si>
  <si>
    <t>Publicaciones Impresas, Publicaciones Electronicas y Accesorios</t>
  </si>
  <si>
    <t>009</t>
  </si>
  <si>
    <t>013</t>
  </si>
  <si>
    <t>014</t>
  </si>
  <si>
    <t>015</t>
  </si>
  <si>
    <t>016</t>
  </si>
  <si>
    <t>AVALUO</t>
  </si>
  <si>
    <t>Servicios de Gestion, Servicios Profesionales de Empresa y Servicios Administrativos</t>
  </si>
  <si>
    <t xml:space="preserve">KEIBER ALEXANDER COLORADO LANDAZURI </t>
  </si>
  <si>
    <t>Contratar la actualización y renovación del licenciamiento de la plataforma de seguridad Trend Micro y Bluecoat de la  Unidad Administrativa Especial Migración Colombia</t>
  </si>
  <si>
    <t>SOPORTE Y MANTENIMIENTO</t>
  </si>
  <si>
    <t>ACTUALIZACION</t>
  </si>
  <si>
    <t xml:space="preserve">LEONIDAS ALBERTO PONCE CALVO </t>
  </si>
  <si>
    <t xml:space="preserve">C-450-1002-1 </t>
  </si>
  <si>
    <t>2015623140500043E</t>
  </si>
  <si>
    <t>081</t>
  </si>
  <si>
    <t>2015623140500048E</t>
  </si>
  <si>
    <t>Contratar los servicios de intermediación comercial tendientes al logro y perfeccionamiento de la venta de bienes muebles obsoletos, inservibles y/o servibles que no se requieren para el normal desarrollo de las funciones de la Unidad Administrativa Migración Colombia dados de baja, a través de subasta pública y/o servicio de martillo, para adjudicarlos al mejor postor</t>
  </si>
  <si>
    <t xml:space="preserve">Servicios de Gestion, Servicios Profesionales de Empresa y Servicios Administrativos
</t>
  </si>
  <si>
    <t>INTERMEDIACION</t>
  </si>
  <si>
    <t>4M-TD-3A</t>
  </si>
  <si>
    <t>20%-20%-10%-200SMLMV</t>
  </si>
  <si>
    <t>047</t>
  </si>
  <si>
    <t>049</t>
  </si>
  <si>
    <t>Adquisición equipo de aire acondicionado para el CFSM de la ciudad de Yopal dependiente de la Regional Orinoquia</t>
  </si>
  <si>
    <t>Componentes y Equipos para Distribución y Sistemas de Acondicionamiento</t>
  </si>
  <si>
    <t>2015623140500056E</t>
  </si>
  <si>
    <t>2015623140700034E</t>
  </si>
  <si>
    <t>2015623140700036E</t>
  </si>
  <si>
    <t>080</t>
  </si>
  <si>
    <t>082</t>
  </si>
  <si>
    <t>084</t>
  </si>
  <si>
    <t>Suscripción a  la REVISTA SEMANA con destino a la Unidad Administrativa Especial Migración Colombia</t>
  </si>
  <si>
    <t>PUBLICACIONES SEMANA S.A</t>
  </si>
  <si>
    <t>2015623140500051E</t>
  </si>
  <si>
    <t>Contratar la extensión de garantía con su debido soporte, incluyendo el mantenimiento preventivo y correctivo con repuesto que se requiera, para los equipos que conforman la solución de  Migración Automática de la Unidad Administrativa Especial Migración Colombia, en las áreas de Inmigración y Emigración del Aeropuerto Internacional El Dorado de la ciudad de Bogotá.</t>
  </si>
  <si>
    <t>PRESTACION DE SERVICIO</t>
  </si>
  <si>
    <t>INFORMATICA EL CORTE INGLES S.A.</t>
  </si>
  <si>
    <t>CUMPLIMIENTO / SALARIOS</t>
  </si>
  <si>
    <t>6M-3A</t>
  </si>
  <si>
    <t>prestación de servicio de  recolección, curso y entrega de correo en sus diferentes modalidades a nivel nacional e internacional y el suministro de personal para la gestión documental.</t>
  </si>
  <si>
    <t>SERVICIOS POSTALES NACIONALES  S.A.</t>
  </si>
  <si>
    <t>Prestar el servicio de mantenimiento preventivo y correctivo a través de la red de concesionarios autorizados, con suministro de repuestos originales u homologados, para las motos marca SUZUKI a nivel Nacional, de la Unidad Administrativa Especial Migración Colombia a nivel nacional.</t>
  </si>
  <si>
    <t>SUZUKI MOTOR DE COLOMBIA S.A</t>
  </si>
  <si>
    <t>2015623140300005E</t>
  </si>
  <si>
    <t>2015623140500055E</t>
  </si>
  <si>
    <t>2015623140500058E</t>
  </si>
  <si>
    <t>2015623140500059E</t>
  </si>
  <si>
    <t>2015623140600029E</t>
  </si>
  <si>
    <t>BOLSA DE PRODUCTOS</t>
  </si>
  <si>
    <t>2015623140300007E</t>
  </si>
  <si>
    <t xml:space="preserve"> adquisicion de uniformes para personal misional</t>
  </si>
  <si>
    <t>050</t>
  </si>
  <si>
    <t>052</t>
  </si>
  <si>
    <t>Contratar la señalización interna del Centro Facilitador de Servicios Migratorios de Bogotá.</t>
  </si>
  <si>
    <t>SEÑALIZACION</t>
  </si>
  <si>
    <t xml:space="preserve">Contratar las obras de mantenimiento locativo del centro facilitador de servicios migratorios en la sede  Neiva, perteneciente a la Regional Andina. </t>
  </si>
  <si>
    <t>CUMPLIMIENTO / SALARIOS / ESTABILIDAD</t>
  </si>
  <si>
    <t>6M-3A-3A</t>
  </si>
  <si>
    <t>Ropa, Maletas y Productos de Aseo Personal</t>
  </si>
  <si>
    <t>CALIDAD / SALARIOS</t>
  </si>
  <si>
    <t>10%-20%</t>
  </si>
  <si>
    <t>1A-3A</t>
  </si>
  <si>
    <t>ORINOQUIA</t>
  </si>
  <si>
    <t>ABIL COMERCIALIZADORA S.A.S.</t>
  </si>
  <si>
    <t xml:space="preserve">LUIS FELIPE CARRILLO CARO </t>
  </si>
  <si>
    <t>SONA GREEN TECNOLOGIES S.A.S.</t>
  </si>
  <si>
    <t>CUMPLIMIENTO / CALIDAD SERVICIO / REPUESTOS /   SALARIOS</t>
  </si>
  <si>
    <t>6M-6M-OFRECIDAD-3A</t>
  </si>
  <si>
    <t>086</t>
  </si>
  <si>
    <t>087</t>
  </si>
  <si>
    <t>MANTENIMIENTO PREVENTIVO Y CORRECTIVO  DEL SISTEMA ELÉCTRICO DE LA SEDE CARTAGENA (LOCATIVOS).</t>
  </si>
  <si>
    <t>15OPAV17491P</t>
  </si>
  <si>
    <t>FINTRA S.A - MULTISERVICIOS</t>
  </si>
  <si>
    <t>Prestar los servicios profesionales y de apoyo a la gestión para el mantenimiento, soporte y gestión de cambio de los módulos que conforman el Sistema de Información PLATINUM de la Unidad Administrativa  Especial Migración Colombia.</t>
  </si>
  <si>
    <t>CENTRO INTEGRAL DE MANTENIMINETO AUTOCARS S.A.S.</t>
  </si>
  <si>
    <t>CUMPLIMIENTO / CALIDADI / REPUESTOS / SALARIOS</t>
  </si>
  <si>
    <t>4M-12M-12M-3A</t>
  </si>
  <si>
    <t>UNIÓN TEMPORAL SERVICIOS BIOMETRICOS 2015</t>
  </si>
  <si>
    <t>CUMPLIMIENTO / SERVICIO / CORRECTO / REPUESTO /SALARIOS / RCE</t>
  </si>
  <si>
    <t>20%-20%-20%-20%-10%-200SM</t>
  </si>
  <si>
    <t>6M-6M-2A-5A-3A-TD</t>
  </si>
  <si>
    <t>NÉMESIS ASOCIADOS S.A</t>
  </si>
  <si>
    <t>COMERCIALIZADORA NAVE LTDA</t>
  </si>
  <si>
    <t>PEDRO MANUEL ARIZA BERMUDEZ - FILTROS Y LUBRICANTES DE LA GUAJIRA</t>
  </si>
  <si>
    <t>MERCADO Y BOLSA S.A</t>
  </si>
  <si>
    <t>MAURICIO ORLANDO CORTES RIVERA</t>
  </si>
  <si>
    <t>053</t>
  </si>
  <si>
    <t>054</t>
  </si>
  <si>
    <t>Adquisición e instalación de aire acondicionado para la Regional San Andrés, incluidos todos los elementos que sean necesarios para su funcionamiento</t>
  </si>
  <si>
    <t>COMPRAVENTA CON INSTALACION</t>
  </si>
  <si>
    <t>Adquisición e instalación de puntos de cableado estructurado (datos, corriente eléctrica regulada y  no regulada) de conformidad con las especificaciones técnicas de la Unidad Administrativa Especial Migración Colombia.</t>
  </si>
  <si>
    <t>CUMPLIMIENTO / SALARIOS / RCE</t>
  </si>
  <si>
    <t>20%-10%-200SM</t>
  </si>
  <si>
    <t>contratar obras para la adecuación de la infraestructura física del puesto de control migratorio marítimo  pcmm localizado en el municipio de buenaventura</t>
  </si>
  <si>
    <t>BUENAVENTURA</t>
  </si>
  <si>
    <t>C-113-1002-1</t>
  </si>
  <si>
    <t>CUMPLIMIENTO / ESTABILIDAD / SALARIOS / RCE</t>
  </si>
  <si>
    <t>6M-5A-3A-TD</t>
  </si>
  <si>
    <t>088</t>
  </si>
  <si>
    <t>089</t>
  </si>
  <si>
    <t>091</t>
  </si>
  <si>
    <t>2015623140500063E</t>
  </si>
  <si>
    <t>Contratar el Servicio de mantenimiento preventivo y correctivo con suministro de repuestos originales para los vehículos de la marca NISSAN de la Unidad Administrativa Especial Migración Colombia a nivel nacional</t>
  </si>
  <si>
    <t>TALLERES AUTORIZADOS S.A.</t>
  </si>
  <si>
    <t>Prestar los servicios profesionales consistentes en la realización de dos (2) avaluaos comerciales, el primero de ellos corresponde al inmueble localizado en la calle 2 # 1- 52 barrio el centro del municipio de Puerto Leguizamo - Putumayo, el segundo corresponde al inmueble localizado en el sector denominado Isla Viciosa con una cavidad superficiaria de 932 m2, lote # 13 del municipio de Tumaco ¿ Nariño, todo de conformidad con las condiciones señaladas en los estudios previos y la propuesta del contratista</t>
  </si>
  <si>
    <t>SOCIEDAD COLOMBIANA DE ARQUITECTOS REGIONAL NARIÑO</t>
  </si>
  <si>
    <t>Adquirir el plan anual de actualización y soporte para los productos IBM SPSS de conformidad con las especificaciones técnicas de la Unidad Administrativa Especial Migración Colombia.</t>
  </si>
  <si>
    <t>INFORMESE LTDA SPSS ANDINO</t>
  </si>
  <si>
    <t>6M-1A-1A-3A</t>
  </si>
  <si>
    <t>SIGEP</t>
  </si>
  <si>
    <t>ETAPA</t>
  </si>
  <si>
    <t>090</t>
  </si>
  <si>
    <t>2015623140100027E</t>
  </si>
  <si>
    <t>092</t>
  </si>
  <si>
    <t>2015623140600030E</t>
  </si>
  <si>
    <t>Contratar la prestación del servicio de administración, custodia y organización de archivos, así como la actualización del aplicativo PLATINUM</t>
  </si>
  <si>
    <t>CUMPLIMIENTO / CALIDAD SERVICIO /   SALARIOS</t>
  </si>
  <si>
    <t>4M-6M-3A</t>
  </si>
  <si>
    <t>ILVIS PATRICIA SERRANO BORNACELLI</t>
  </si>
  <si>
    <t>PALACIOS LINARES DAHIANNA/ ACRILVID</t>
  </si>
  <si>
    <t>2015623140500065E</t>
  </si>
  <si>
    <t>Contratar el mantenimiento preventivo y correctivo con suministro de repuestos originales para los vehículos marca TOYOTA que conforman el parque automotor de la Unidad Administrativa Especial Migración Colombia a Nivel Nacional</t>
  </si>
  <si>
    <t>6m-3A</t>
  </si>
  <si>
    <t>CUMPLIMIENTO / CALIDAD SERVICIO / SALARIOS / RCE</t>
  </si>
  <si>
    <t>30%-20%-10%-200SMMLV</t>
  </si>
  <si>
    <t>6M-4M-3A-TD</t>
  </si>
  <si>
    <t>Contratar la renovación y suministro de licenciamiento Microsoft para la Unidad Administrativa Especial Migración Colombia, bajo la modalidad de Software Assurance para el Sector Gobierno</t>
  </si>
  <si>
    <t>105,515,207</t>
  </si>
  <si>
    <t>CUMPLIMIENTO</t>
  </si>
  <si>
    <t>6M</t>
  </si>
  <si>
    <t>Adquisición de la renovación y soporte del licenciamiento de la solución Firewall - Check Point, de conformidad con las especificaciones de la Unidad Administrativa Migración Colombia</t>
  </si>
  <si>
    <t>CUMPLIMIENTO / CALIDAD BIENES / SALARIOS</t>
  </si>
  <si>
    <t>4M-1A-3A</t>
  </si>
  <si>
    <t>Adquirir equipos de  Conectividad Switchs, de acuerdo con las especificaciones técnicas requeridas por la Unidad Administrativa Especial Migración Colombia</t>
  </si>
  <si>
    <t>CUMPLIMIENTO / CALIDAD SERVICIO / CALIDAD BIENES /SALARIOS</t>
  </si>
  <si>
    <t>4M-6-GARANTIA-3A</t>
  </si>
  <si>
    <t>Adquirir los sistemas de respaldo con su respectiva instalación y adecuaciones de cableado y físicas para el Centro de Computo Alterno en la ciudad de Medellín, con las especificaciones técnicas definidas por la Unidad Administrativa Especial Migración Colombia</t>
  </si>
  <si>
    <t>38215 / 40215</t>
  </si>
  <si>
    <t>CUMPLIMIENTO / CALIDAD SERVICIO / CALIDAD BIEN / REPUESTOS / SALARIOS / RCE</t>
  </si>
  <si>
    <t>20%-20%-20%-10%-10%-200 SMMLV</t>
  </si>
  <si>
    <t>4M-6M- GO-5A-TD-3A</t>
  </si>
  <si>
    <t>055</t>
  </si>
  <si>
    <t>056</t>
  </si>
  <si>
    <t>057</t>
  </si>
  <si>
    <t>058</t>
  </si>
  <si>
    <t>Contratar el servicio de mantenimiento preventivo y correctivo con suministro de repuestos originales, incluido servicio de lavado y despinche, para los vehículos que conforman el parque automotor de la Unidad Administrativa Especial Migración Colombia, asignados a la Regional Amazonas en la ciudad de Leticia.</t>
  </si>
  <si>
    <t>Contratar el servicio de mantenimiento preventivo y correctivo con suministro de repuestos originales, incluido servicio de lavado y despinche, para los vehículos que conforman el parque automotor de la Unidad Administrativa Especial Migración Colombia, asignados a la Regional Orinoquia en las ciudades de Arauca, Yopal, Puerto Carreño, Inírida y Villavicencio</t>
  </si>
  <si>
    <t>Contratar el servicio de mantenimiento preventivo y correctivo con suministro de repuestos originales, incluido servicio de lavado y despinche, para los vehículos que conforman el parque automotor de la Unidad Administrativa Especial Migración Colombia, asignados a la Regional Occidente en la ciudad de Cali, Buenaventura y Popayán.</t>
  </si>
  <si>
    <t>OCCIDENTE</t>
  </si>
  <si>
    <t>Adquisición y renovación certificados y firmas digitales de conformidad con las especificaciones de la Unidad Administrativa Especial Migración Colombia.</t>
  </si>
  <si>
    <t>42015 / 41615</t>
  </si>
  <si>
    <t>C-223-1002-1 / A-2-0-4-41-13</t>
  </si>
  <si>
    <t>2015623140700041E</t>
  </si>
  <si>
    <t xml:space="preserve">2015623140500064E </t>
  </si>
  <si>
    <t xml:space="preserve">2015623140300010E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</si>
</sst>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sz val="10"/>
      <name val="Arial"/>
      <family val="2"/>
    </font>
    <font>
      <b/>
      <sz val="10"/>
      <color theme="0"/>
      <name val="Arial Narrow"/>
      <family val="2"/>
    </font>
    <font>
      <sz val="10"/>
      <color theme="1"/>
      <name val="Arial Narrow"/>
      <family val="2"/>
    </font>
    <font>
      <b/>
      <sz val="10"/>
      <color rgb="FFFF0000"/>
      <name val="Arial Narrow"/>
      <family val="2"/>
    </font>
    <font>
      <sz val="10"/>
      <color rgb="FFFF0000"/>
      <name val="Arial Narrow"/>
      <family val="2"/>
    </font>
    <font>
      <sz val="10"/>
      <name val="Arial Narrow"/>
      <family val="2"/>
    </font>
    <font>
      <b/>
      <sz val="10"/>
      <color theme="1"/>
      <name val="Arial Narrow"/>
      <family val="2"/>
    </font>
    <font>
      <b/>
      <sz val="10"/>
      <name val="Arial Narrow"/>
      <family val="2"/>
    </font>
    <font>
      <u/>
      <sz val="11"/>
      <color theme="10"/>
      <name val="Calibri"/>
      <family val="2"/>
      <scheme val="minor"/>
    </font>
    <font>
      <u/>
      <sz val="10"/>
      <color theme="10"/>
      <name val="Arial Narrow"/>
      <family val="2"/>
    </font>
    <font>
      <sz val="10"/>
      <color theme="10"/>
      <name val="Arial Narrow"/>
      <family val="2"/>
    </font>
    <font>
      <sz val="10"/>
      <color rgb="FFFF5050"/>
      <name val="Arial Narrow"/>
      <family val="2"/>
    </font>
    <font>
      <b/>
      <sz val="10"/>
      <color rgb="FF000000"/>
      <name val="Arial Narrow"/>
      <family val="2"/>
    </font>
    <font>
      <b/>
      <sz val="10"/>
      <color rgb="FFFF0066"/>
      <name val="Arial Narrow"/>
      <family val="2"/>
    </font>
    <font>
      <sz val="10"/>
      <color rgb="FFFF0066"/>
      <name val="Arial Narrow"/>
      <family val="2"/>
    </font>
  </fonts>
  <fills count="10">
    <fill>
      <patternFill patternType="none"/>
    </fill>
    <fill>
      <patternFill patternType="gray125"/>
    </fill>
    <fill>
      <patternFill patternType="solid">
        <fgColor rgb="FF00B050"/>
        <bgColor indexed="64"/>
      </patternFill>
    </fill>
    <fill>
      <patternFill patternType="solid">
        <fgColor rgb="FFFFFF00"/>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rgb="FFCCFFCC"/>
        <bgColor indexed="64"/>
      </patternFill>
    </fill>
    <fill>
      <patternFill patternType="solid">
        <fgColor theme="7" tint="0.39997558519241921"/>
        <bgColor indexed="64"/>
      </patternFill>
    </fill>
    <fill>
      <patternFill patternType="solid">
        <fgColor rgb="FFFFC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ck">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medium">
        <color indexed="64"/>
      </top>
      <bottom style="medium">
        <color indexed="64"/>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10" fillId="0" borderId="0" applyNumberFormat="0" applyFill="0" applyBorder="0" applyAlignment="0" applyProtection="0"/>
  </cellStyleXfs>
  <cellXfs count="119">
    <xf numFmtId="0" fontId="0" fillId="0" borderId="0" xfId="0"/>
    <xf numFmtId="0" fontId="4" fillId="0" borderId="0" xfId="0" applyFont="1" applyAlignment="1">
      <alignment horizontal="center" vertical="center"/>
    </xf>
    <xf numFmtId="0" fontId="7" fillId="0" borderId="0" xfId="0" applyFont="1" applyAlignment="1">
      <alignment horizontal="center" vertical="center"/>
    </xf>
    <xf numFmtId="0" fontId="4" fillId="0" borderId="0" xfId="0" applyFont="1" applyAlignment="1">
      <alignment horizontal="center" vertical="center" wrapText="1"/>
    </xf>
    <xf numFmtId="164" fontId="4" fillId="0" borderId="0" xfId="1" applyNumberFormat="1" applyFont="1" applyAlignment="1">
      <alignment horizontal="center" vertical="center"/>
    </xf>
    <xf numFmtId="14" fontId="6" fillId="0" borderId="0" xfId="0" applyNumberFormat="1" applyFont="1" applyAlignment="1">
      <alignment horizontal="center" vertical="center"/>
    </xf>
    <xf numFmtId="43" fontId="6" fillId="0" borderId="0" xfId="1" applyFont="1" applyAlignment="1">
      <alignment horizontal="center" vertical="center"/>
    </xf>
    <xf numFmtId="43" fontId="4" fillId="0" borderId="0" xfId="1" applyFont="1" applyAlignment="1">
      <alignment horizontal="center" vertical="center"/>
    </xf>
    <xf numFmtId="0" fontId="7" fillId="0" borderId="0" xfId="0" applyFont="1" applyFill="1" applyAlignment="1">
      <alignment horizontal="center" vertical="center"/>
    </xf>
    <xf numFmtId="49" fontId="7" fillId="0" borderId="1" xfId="0" applyNumberFormat="1" applyFont="1" applyFill="1" applyBorder="1" applyAlignment="1">
      <alignment horizontal="center" vertical="center"/>
    </xf>
    <xf numFmtId="14" fontId="7" fillId="0" borderId="1" xfId="0" applyNumberFormat="1" applyFont="1" applyFill="1" applyBorder="1" applyAlignment="1">
      <alignment horizontal="center" vertical="center" wrapText="1"/>
    </xf>
    <xf numFmtId="164" fontId="7" fillId="0" borderId="1" xfId="1"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4" fontId="7" fillId="0" borderId="1" xfId="1" applyNumberFormat="1" applyFont="1" applyFill="1" applyBorder="1" applyAlignment="1">
      <alignment horizontal="center" vertical="center" wrapText="1"/>
    </xf>
    <xf numFmtId="43" fontId="7" fillId="0" borderId="1" xfId="1" applyFont="1" applyFill="1" applyBorder="1" applyAlignment="1">
      <alignment horizontal="center" vertical="center" wrapText="1"/>
    </xf>
    <xf numFmtId="43" fontId="7" fillId="0" borderId="0" xfId="1" applyFont="1" applyFill="1" applyAlignment="1">
      <alignment horizontal="center" vertical="center"/>
    </xf>
    <xf numFmtId="43" fontId="7" fillId="0" borderId="1" xfId="1" applyFont="1" applyFill="1" applyBorder="1" applyAlignment="1">
      <alignment horizontal="center" vertical="center"/>
    </xf>
    <xf numFmtId="0" fontId="7" fillId="0" borderId="1" xfId="0" applyNumberFormat="1" applyFont="1" applyFill="1" applyBorder="1" applyAlignment="1">
      <alignment horizontal="center" vertical="center" wrapText="1"/>
    </xf>
    <xf numFmtId="14" fontId="4" fillId="0" borderId="0" xfId="1" applyNumberFormat="1" applyFont="1" applyAlignment="1">
      <alignment horizontal="center"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164" fontId="7" fillId="0" borderId="1" xfId="1" applyNumberFormat="1" applyFont="1" applyFill="1" applyBorder="1" applyAlignment="1">
      <alignment horizontal="center" vertical="center"/>
    </xf>
    <xf numFmtId="14" fontId="9" fillId="0" borderId="1" xfId="0" applyNumberFormat="1" applyFont="1" applyFill="1" applyBorder="1" applyAlignment="1">
      <alignment horizontal="center" vertical="center"/>
    </xf>
    <xf numFmtId="0" fontId="8" fillId="0" borderId="0" xfId="0" applyFont="1" applyAlignment="1">
      <alignment horizontal="center" vertical="center" wrapText="1"/>
    </xf>
    <xf numFmtId="43" fontId="7" fillId="0" borderId="7" xfId="1" applyFont="1" applyFill="1" applyBorder="1" applyAlignment="1">
      <alignment horizontal="center" vertical="center" wrapText="1"/>
    </xf>
    <xf numFmtId="43" fontId="7" fillId="0" borderId="3" xfId="1" applyFont="1" applyFill="1" applyBorder="1" applyAlignment="1">
      <alignment horizontal="center" vertical="center"/>
    </xf>
    <xf numFmtId="14" fontId="8" fillId="0" borderId="0" xfId="0" applyNumberFormat="1" applyFont="1" applyAlignment="1">
      <alignment horizontal="center" vertical="center"/>
    </xf>
    <xf numFmtId="0" fontId="4" fillId="0" borderId="0" xfId="0" applyNumberFormat="1" applyFont="1" applyAlignment="1">
      <alignment horizontal="center" vertical="center" wrapText="1"/>
    </xf>
    <xf numFmtId="49" fontId="11" fillId="0" borderId="1" xfId="9" applyNumberFormat="1" applyFont="1" applyFill="1" applyBorder="1" applyAlignment="1">
      <alignment horizontal="center" vertical="center"/>
    </xf>
    <xf numFmtId="14" fontId="7" fillId="0" borderId="0" xfId="1" applyNumberFormat="1" applyFont="1" applyFill="1" applyAlignment="1">
      <alignment horizontal="center" vertical="center"/>
    </xf>
    <xf numFmtId="49" fontId="6" fillId="0" borderId="0" xfId="1" applyNumberFormat="1" applyFont="1" applyAlignment="1">
      <alignment horizontal="center" vertical="center"/>
    </xf>
    <xf numFmtId="43" fontId="7" fillId="0" borderId="0" xfId="1" applyFont="1" applyFill="1" applyBorder="1" applyAlignment="1">
      <alignment horizontal="center" vertical="center"/>
    </xf>
    <xf numFmtId="0" fontId="7" fillId="0" borderId="0" xfId="0" applyFont="1" applyAlignment="1">
      <alignment horizontal="center" vertical="center" wrapText="1"/>
    </xf>
    <xf numFmtId="9" fontId="7" fillId="0" borderId="0" xfId="2" applyFont="1" applyAlignment="1">
      <alignment horizontal="center" vertical="center" wrapText="1"/>
    </xf>
    <xf numFmtId="49" fontId="7" fillId="0" borderId="0" xfId="2" applyNumberFormat="1" applyFont="1" applyAlignment="1">
      <alignment horizontal="center" vertical="center" wrapText="1"/>
    </xf>
    <xf numFmtId="14" fontId="7" fillId="0" borderId="0" xfId="0" applyNumberFormat="1" applyFont="1" applyAlignment="1">
      <alignment horizontal="center" vertical="center" wrapText="1"/>
    </xf>
    <xf numFmtId="14" fontId="7" fillId="0" borderId="2" xfId="0" applyNumberFormat="1" applyFont="1" applyFill="1" applyBorder="1" applyAlignment="1">
      <alignment horizontal="center" vertical="center" wrapText="1"/>
    </xf>
    <xf numFmtId="4" fontId="7" fillId="6" borderId="4" xfId="1" applyNumberFormat="1" applyFont="1" applyFill="1" applyBorder="1" applyAlignment="1">
      <alignment horizontal="center" vertical="center" wrapText="1"/>
    </xf>
    <xf numFmtId="9" fontId="7" fillId="6" borderId="1" xfId="2" applyFont="1" applyFill="1" applyBorder="1" applyAlignment="1">
      <alignment horizontal="center" vertical="center" wrapText="1"/>
    </xf>
    <xf numFmtId="14" fontId="6" fillId="6" borderId="5" xfId="2" applyNumberFormat="1" applyFont="1" applyFill="1" applyBorder="1" applyAlignment="1">
      <alignment horizontal="center" vertical="center" wrapText="1"/>
    </xf>
    <xf numFmtId="43" fontId="9" fillId="0" borderId="0" xfId="1" applyFont="1" applyAlignment="1">
      <alignment horizontal="center" vertical="center"/>
    </xf>
    <xf numFmtId="4" fontId="13" fillId="6" borderId="4" xfId="1" applyNumberFormat="1" applyFont="1" applyFill="1" applyBorder="1" applyAlignment="1">
      <alignment horizontal="center" vertical="center" wrapText="1"/>
    </xf>
    <xf numFmtId="9" fontId="13" fillId="6" borderId="1" xfId="2" applyFont="1" applyFill="1" applyBorder="1" applyAlignment="1">
      <alignment horizontal="center" vertical="center" wrapText="1"/>
    </xf>
    <xf numFmtId="14" fontId="13" fillId="6" borderId="5" xfId="2" applyNumberFormat="1" applyFont="1" applyFill="1" applyBorder="1" applyAlignment="1">
      <alignment horizontal="center" vertical="center" wrapText="1"/>
    </xf>
    <xf numFmtId="16" fontId="9"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14" fontId="6" fillId="0" borderId="0" xfId="1" applyNumberFormat="1" applyFont="1" applyAlignment="1">
      <alignment horizontal="center" vertical="center"/>
    </xf>
    <xf numFmtId="14" fontId="7" fillId="7" borderId="1" xfId="1" applyNumberFormat="1" applyFont="1" applyFill="1" applyBorder="1" applyAlignment="1">
      <alignment horizontal="center" vertical="center" wrapText="1"/>
    </xf>
    <xf numFmtId="14" fontId="7" fillId="7" borderId="3" xfId="1" applyNumberFormat="1" applyFont="1" applyFill="1" applyBorder="1" applyAlignment="1">
      <alignment horizontal="center" vertical="center" wrapText="1"/>
    </xf>
    <xf numFmtId="0" fontId="7" fillId="0" borderId="1" xfId="0" applyNumberFormat="1" applyFont="1" applyFill="1" applyBorder="1" applyAlignment="1">
      <alignment horizontal="justify" vertical="top" wrapText="1"/>
    </xf>
    <xf numFmtId="49" fontId="4" fillId="0" borderId="0" xfId="1" applyNumberFormat="1" applyFont="1" applyAlignment="1">
      <alignment horizontal="center" vertical="center"/>
    </xf>
    <xf numFmtId="49" fontId="6"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49" fontId="7" fillId="0" borderId="0" xfId="0" applyNumberFormat="1" applyFont="1" applyAlignment="1">
      <alignment horizontal="center" vertical="center"/>
    </xf>
    <xf numFmtId="43" fontId="12" fillId="0" borderId="1" xfId="1" applyFont="1" applyFill="1" applyBorder="1" applyAlignment="1">
      <alignment horizontal="center" vertical="center" wrapText="1"/>
    </xf>
    <xf numFmtId="14" fontId="12" fillId="0" borderId="1" xfId="9" applyNumberFormat="1" applyFont="1" applyFill="1" applyBorder="1" applyAlignment="1">
      <alignment horizontal="center" vertical="center" wrapText="1"/>
    </xf>
    <xf numFmtId="164" fontId="4" fillId="0" borderId="0" xfId="1" applyNumberFormat="1" applyFont="1" applyAlignment="1">
      <alignment horizontal="center" vertical="center" wrapText="1"/>
    </xf>
    <xf numFmtId="0" fontId="14" fillId="0" borderId="1" xfId="0" applyFont="1" applyFill="1" applyBorder="1" applyAlignment="1">
      <alignment horizontal="left" vertical="center" wrapText="1"/>
    </xf>
    <xf numFmtId="0" fontId="8" fillId="0" borderId="0" xfId="0" applyFont="1" applyAlignment="1">
      <alignment horizontal="center" vertical="center"/>
    </xf>
    <xf numFmtId="0" fontId="4" fillId="0" borderId="0" xfId="0" applyNumberFormat="1" applyFont="1" applyAlignment="1">
      <alignment horizontal="justify" vertical="top" wrapText="1"/>
    </xf>
    <xf numFmtId="0" fontId="4" fillId="0" borderId="0" xfId="0" applyFont="1" applyAlignment="1">
      <alignment horizontal="center" vertical="center" textRotation="255"/>
    </xf>
    <xf numFmtId="0" fontId="4" fillId="0" borderId="0" xfId="0" applyFont="1" applyAlignment="1">
      <alignment horizontal="center" vertical="center" textRotation="255" wrapText="1"/>
    </xf>
    <xf numFmtId="0" fontId="7" fillId="3" borderId="1" xfId="0" applyFont="1" applyFill="1" applyBorder="1" applyAlignment="1">
      <alignment horizontal="left" vertical="center" wrapText="1"/>
    </xf>
    <xf numFmtId="0" fontId="7" fillId="8" borderId="0" xfId="0" applyFont="1" applyFill="1" applyAlignment="1">
      <alignment horizontal="center" vertical="center"/>
    </xf>
    <xf numFmtId="9" fontId="7" fillId="3" borderId="1" xfId="2" applyFont="1" applyFill="1" applyBorder="1" applyAlignment="1">
      <alignment horizontal="center" vertical="center" wrapText="1"/>
    </xf>
    <xf numFmtId="14" fontId="6" fillId="3" borderId="5" xfId="2" applyNumberFormat="1" applyFont="1" applyFill="1" applyBorder="1" applyAlignment="1">
      <alignment horizontal="center" vertical="center" wrapText="1"/>
    </xf>
    <xf numFmtId="14" fontId="7" fillId="3" borderId="2" xfId="0" applyNumberFormat="1" applyFont="1" applyFill="1" applyBorder="1" applyAlignment="1">
      <alignment horizontal="center" vertical="center" wrapText="1"/>
    </xf>
    <xf numFmtId="0" fontId="7" fillId="4" borderId="0" xfId="0" applyFont="1" applyFill="1" applyAlignment="1">
      <alignment horizontal="center" vertical="center"/>
    </xf>
    <xf numFmtId="0" fontId="7" fillId="5" borderId="0" xfId="0" applyFont="1" applyFill="1" applyAlignment="1">
      <alignment horizontal="center" vertical="center"/>
    </xf>
    <xf numFmtId="0" fontId="7" fillId="9" borderId="1" xfId="0" applyFont="1" applyFill="1" applyBorder="1" applyAlignment="1">
      <alignment horizontal="left" vertical="center" wrapText="1"/>
    </xf>
    <xf numFmtId="14" fontId="7" fillId="9" borderId="1" xfId="0" applyNumberFormat="1" applyFont="1" applyFill="1" applyBorder="1" applyAlignment="1">
      <alignment horizontal="center" vertical="center" wrapText="1"/>
    </xf>
    <xf numFmtId="43" fontId="4" fillId="0" borderId="0" xfId="1" applyFont="1" applyFill="1" applyAlignment="1">
      <alignment horizontal="center" vertical="center"/>
    </xf>
    <xf numFmtId="14" fontId="16" fillId="0" borderId="0" xfId="0" applyNumberFormat="1" applyFont="1" applyAlignment="1">
      <alignment horizontal="center" vertical="center"/>
    </xf>
    <xf numFmtId="49" fontId="16" fillId="0" borderId="0" xfId="0" applyNumberFormat="1" applyFont="1" applyFill="1" applyBorder="1" applyAlignment="1">
      <alignment horizontal="center" vertical="center"/>
    </xf>
    <xf numFmtId="0" fontId="16" fillId="0" borderId="0" xfId="0" applyFont="1" applyFill="1" applyBorder="1" applyAlignment="1">
      <alignment horizontal="center" vertical="center"/>
    </xf>
    <xf numFmtId="0" fontId="7" fillId="0" borderId="7" xfId="0" applyFont="1" applyFill="1" applyBorder="1" applyAlignment="1">
      <alignment horizontal="left" vertical="center" wrapText="1"/>
    </xf>
    <xf numFmtId="0" fontId="7" fillId="4" borderId="1" xfId="0" applyFont="1" applyFill="1" applyBorder="1" applyAlignment="1">
      <alignment horizontal="center" vertical="center" wrapText="1"/>
    </xf>
    <xf numFmtId="49" fontId="7" fillId="0" borderId="7" xfId="0" applyNumberFormat="1" applyFont="1" applyFill="1" applyBorder="1" applyAlignment="1">
      <alignment horizontal="center" vertical="center"/>
    </xf>
    <xf numFmtId="0" fontId="14" fillId="0" borderId="7" xfId="0" applyFont="1" applyFill="1" applyBorder="1" applyAlignment="1">
      <alignment horizontal="left" vertical="center" wrapText="1"/>
    </xf>
    <xf numFmtId="49" fontId="11" fillId="0" borderId="7" xfId="9" applyNumberFormat="1" applyFont="1" applyFill="1" applyBorder="1" applyAlignment="1">
      <alignment horizontal="center" vertical="center"/>
    </xf>
    <xf numFmtId="14" fontId="9" fillId="0" borderId="7" xfId="0" applyNumberFormat="1" applyFont="1" applyFill="1" applyBorder="1" applyAlignment="1">
      <alignment horizontal="center" vertical="center"/>
    </xf>
    <xf numFmtId="16" fontId="9" fillId="0" borderId="7" xfId="0" applyNumberFormat="1"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0" borderId="7" xfId="0" applyNumberFormat="1" applyFont="1" applyFill="1" applyBorder="1" applyAlignment="1">
      <alignment horizontal="justify" vertical="top" wrapText="1"/>
    </xf>
    <xf numFmtId="164" fontId="7" fillId="0" borderId="7" xfId="1" applyNumberFormat="1" applyFont="1" applyFill="1" applyBorder="1" applyAlignment="1">
      <alignment horizontal="center" vertical="center" wrapText="1"/>
    </xf>
    <xf numFmtId="0" fontId="7" fillId="0" borderId="7" xfId="0" applyNumberFormat="1" applyFont="1" applyFill="1" applyBorder="1" applyAlignment="1">
      <alignment horizontal="center" vertical="center" wrapText="1"/>
    </xf>
    <xf numFmtId="14" fontId="12" fillId="0" borderId="7" xfId="9" applyNumberFormat="1" applyFont="1" applyFill="1" applyBorder="1" applyAlignment="1">
      <alignment horizontal="center" vertical="center" wrapText="1"/>
    </xf>
    <xf numFmtId="14" fontId="7" fillId="0" borderId="7" xfId="0" applyNumberFormat="1" applyFont="1" applyFill="1" applyBorder="1" applyAlignment="1">
      <alignment horizontal="center" vertical="center" wrapText="1"/>
    </xf>
    <xf numFmtId="14" fontId="7" fillId="7" borderId="7" xfId="1" applyNumberFormat="1" applyFont="1" applyFill="1" applyBorder="1" applyAlignment="1">
      <alignment horizontal="center" vertical="center" wrapText="1"/>
    </xf>
    <xf numFmtId="14" fontId="7" fillId="7" borderId="12" xfId="1" applyNumberFormat="1" applyFont="1" applyFill="1" applyBorder="1" applyAlignment="1">
      <alignment horizontal="center" vertical="center" wrapText="1"/>
    </xf>
    <xf numFmtId="14" fontId="7" fillId="0" borderId="7" xfId="1" applyNumberFormat="1" applyFont="1" applyFill="1" applyBorder="1" applyAlignment="1">
      <alignment horizontal="center" vertical="center" wrapText="1"/>
    </xf>
    <xf numFmtId="43" fontId="7" fillId="0" borderId="7" xfId="1" applyFont="1" applyFill="1" applyBorder="1" applyAlignment="1">
      <alignment horizontal="center" vertical="center"/>
    </xf>
    <xf numFmtId="0" fontId="7" fillId="0" borderId="7" xfId="0" applyFont="1" applyFill="1" applyBorder="1" applyAlignment="1">
      <alignment horizontal="center" vertical="center" wrapText="1"/>
    </xf>
    <xf numFmtId="0" fontId="4" fillId="0" borderId="7" xfId="0" applyFont="1" applyBorder="1" applyAlignment="1">
      <alignment horizontal="center" vertical="center" wrapText="1"/>
    </xf>
    <xf numFmtId="164" fontId="7" fillId="0" borderId="7" xfId="1" applyNumberFormat="1" applyFont="1" applyFill="1" applyBorder="1" applyAlignment="1">
      <alignment horizontal="center" vertical="center"/>
    </xf>
    <xf numFmtId="49" fontId="7" fillId="0" borderId="7" xfId="0" applyNumberFormat="1" applyFont="1" applyFill="1" applyBorder="1" applyAlignment="1">
      <alignment horizontal="center" vertical="center" wrapText="1"/>
    </xf>
    <xf numFmtId="43" fontId="7" fillId="0" borderId="12" xfId="1" applyFont="1" applyFill="1" applyBorder="1" applyAlignment="1">
      <alignment horizontal="center" vertical="center"/>
    </xf>
    <xf numFmtId="4" fontId="7" fillId="6" borderId="13" xfId="1" applyNumberFormat="1" applyFont="1" applyFill="1" applyBorder="1" applyAlignment="1">
      <alignment horizontal="center" vertical="center" wrapText="1"/>
    </xf>
    <xf numFmtId="9" fontId="7" fillId="6" borderId="7" xfId="2" applyFont="1" applyFill="1" applyBorder="1" applyAlignment="1">
      <alignment horizontal="center" vertical="center" wrapText="1"/>
    </xf>
    <xf numFmtId="14" fontId="6" fillId="6" borderId="14" xfId="2" applyNumberFormat="1" applyFont="1" applyFill="1" applyBorder="1" applyAlignment="1">
      <alignment horizontal="center" vertical="center" wrapText="1"/>
    </xf>
    <xf numFmtId="14" fontId="7" fillId="0" borderId="10" xfId="0" applyNumberFormat="1" applyFont="1" applyFill="1" applyBorder="1" applyAlignment="1">
      <alignment horizontal="center" vertical="center" wrapText="1"/>
    </xf>
    <xf numFmtId="49" fontId="5" fillId="2" borderId="6" xfId="3" applyNumberFormat="1" applyFont="1" applyFill="1" applyBorder="1" applyAlignment="1">
      <alignment horizontal="center" vertical="center" wrapText="1"/>
    </xf>
    <xf numFmtId="49" fontId="5" fillId="2" borderId="11" xfId="3" applyNumberFormat="1" applyFont="1" applyFill="1" applyBorder="1" applyAlignment="1">
      <alignment horizontal="center" vertical="center" wrapText="1"/>
    </xf>
    <xf numFmtId="43" fontId="3" fillId="2" borderId="9" xfId="1" applyFont="1" applyFill="1" applyBorder="1" applyAlignment="1">
      <alignment horizontal="center" vertical="center" wrapText="1"/>
    </xf>
    <xf numFmtId="49" fontId="3" fillId="2" borderId="9" xfId="3" applyNumberFormat="1" applyFont="1" applyFill="1" applyBorder="1" applyAlignment="1">
      <alignment horizontal="center" vertical="center" wrapText="1"/>
    </xf>
    <xf numFmtId="164" fontId="3" fillId="2" borderId="9" xfId="1" applyNumberFormat="1" applyFont="1" applyFill="1" applyBorder="1" applyAlignment="1">
      <alignment horizontal="center" vertical="center" wrapText="1"/>
    </xf>
    <xf numFmtId="49" fontId="5" fillId="2" borderId="9" xfId="1" applyNumberFormat="1" applyFont="1" applyFill="1" applyBorder="1" applyAlignment="1">
      <alignment horizontal="center" vertical="center" wrapText="1"/>
    </xf>
    <xf numFmtId="14" fontId="5" fillId="2" borderId="15" xfId="3" applyNumberFormat="1" applyFont="1" applyFill="1" applyBorder="1" applyAlignment="1">
      <alignment horizontal="center" vertical="center" wrapText="1"/>
    </xf>
    <xf numFmtId="49" fontId="5" fillId="2" borderId="9" xfId="3" applyNumberFormat="1" applyFont="1" applyFill="1" applyBorder="1" applyAlignment="1">
      <alignment horizontal="center" vertical="center" wrapText="1"/>
    </xf>
    <xf numFmtId="14" fontId="5" fillId="2" borderId="9" xfId="3" applyNumberFormat="1" applyFont="1" applyFill="1" applyBorder="1" applyAlignment="1">
      <alignment horizontal="center" vertical="center" wrapText="1"/>
    </xf>
    <xf numFmtId="14" fontId="5" fillId="2" borderId="9" xfId="1" applyNumberFormat="1" applyFont="1" applyFill="1" applyBorder="1" applyAlignment="1">
      <alignment horizontal="center" vertical="center" wrapText="1"/>
    </xf>
    <xf numFmtId="43" fontId="5" fillId="2" borderId="9" xfId="1" applyFont="1" applyFill="1" applyBorder="1" applyAlignment="1">
      <alignment horizontal="center" vertical="center" wrapText="1"/>
    </xf>
    <xf numFmtId="49" fontId="5" fillId="2" borderId="15" xfId="1" applyNumberFormat="1" applyFont="1" applyFill="1" applyBorder="1" applyAlignment="1">
      <alignment horizontal="center" vertical="center" wrapText="1"/>
    </xf>
    <xf numFmtId="49" fontId="5" fillId="2" borderId="9" xfId="2" applyNumberFormat="1" applyFont="1" applyFill="1" applyBorder="1" applyAlignment="1">
      <alignment horizontal="center" vertical="center" wrapText="1"/>
    </xf>
    <xf numFmtId="14" fontId="5" fillId="2" borderId="8" xfId="1" applyNumberFormat="1" applyFont="1" applyFill="1" applyBorder="1" applyAlignment="1">
      <alignment horizontal="center" vertical="center" wrapText="1"/>
    </xf>
    <xf numFmtId="49" fontId="15" fillId="2" borderId="15" xfId="3" applyNumberFormat="1" applyFont="1" applyFill="1" applyBorder="1" applyAlignment="1">
      <alignment horizontal="center" vertical="center" wrapText="1"/>
    </xf>
    <xf numFmtId="49" fontId="15" fillId="2" borderId="9" xfId="3" applyNumberFormat="1" applyFont="1" applyFill="1" applyBorder="1" applyAlignment="1">
      <alignment horizontal="center" vertical="center" wrapText="1"/>
    </xf>
    <xf numFmtId="43" fontId="12" fillId="0" borderId="7" xfId="1" applyFont="1" applyFill="1" applyBorder="1" applyAlignment="1">
      <alignment horizontal="center" vertical="center" wrapText="1"/>
    </xf>
    <xf numFmtId="43" fontId="12" fillId="0" borderId="1" xfId="9" applyNumberFormat="1" applyFont="1" applyFill="1" applyBorder="1" applyAlignment="1">
      <alignment horizontal="center" vertical="center" wrapText="1"/>
    </xf>
  </cellXfs>
  <cellStyles count="10">
    <cellStyle name="Hipervínculo" xfId="9" builtinId="8"/>
    <cellStyle name="Millares" xfId="1" builtinId="3"/>
    <cellStyle name="Millares 2" xfId="4"/>
    <cellStyle name="Normal" xfId="0" builtinId="0"/>
    <cellStyle name="Normal 15" xfId="5"/>
    <cellStyle name="Normal 17" xfId="6"/>
    <cellStyle name="Normal 2" xfId="3"/>
    <cellStyle name="Normal 6" xfId="7"/>
    <cellStyle name="Normal 9" xfId="8"/>
    <cellStyle name="Porcentaje" xfId="2" builtinId="5"/>
  </cellStyles>
  <dxfs count="21">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s>
  <tableStyles count="0" defaultTableStyle="TableStyleMedium2" defaultPivotStyle="PivotStyleLight16"/>
  <colors>
    <mruColors>
      <color rgb="FF0066FF"/>
      <color rgb="FFFF0066"/>
      <color rgb="FF000099"/>
      <color rgb="FFFFCCCC"/>
      <color rgb="FFFF7C80"/>
      <color rgb="FFFF5050"/>
      <color rgb="FF005C2A"/>
      <color rgb="FFFF9999"/>
      <color rgb="FFCCFFCC"/>
      <color rgb="FFCC33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ontratos.gov.co/consultas/detalleProceso.do?numConstancia=15-12-3843811" TargetMode="External"/><Relationship Id="rId13" Type="http://schemas.openxmlformats.org/officeDocument/2006/relationships/hyperlink" Target="https://www.contratos.gov.co/consultas/detalleProceso.do?numConstancia=15-13-3868376" TargetMode="External"/><Relationship Id="rId18" Type="http://schemas.openxmlformats.org/officeDocument/2006/relationships/hyperlink" Target="https://www.contratos.gov.co/consultas/detalleProceso.do?numConstancia=15-13-3949239" TargetMode="External"/><Relationship Id="rId26" Type="http://schemas.openxmlformats.org/officeDocument/2006/relationships/hyperlink" Target="https://www.contratos.gov.co/consultas/detalleProceso.do?numConstancia=15-9-402651" TargetMode="External"/><Relationship Id="rId3" Type="http://schemas.openxmlformats.org/officeDocument/2006/relationships/hyperlink" Target="https://www.contratos.gov.co/consultas/detalleProceso.do?numConstancia=15-9-400027" TargetMode="External"/><Relationship Id="rId21" Type="http://schemas.openxmlformats.org/officeDocument/2006/relationships/hyperlink" Target="https://www.contratos.gov.co/consultas/detalleProceso.do?numConstancia=15-12-3944353" TargetMode="External"/><Relationship Id="rId34" Type="http://schemas.openxmlformats.org/officeDocument/2006/relationships/printerSettings" Target="../printerSettings/printerSettings1.bin"/><Relationship Id="rId7" Type="http://schemas.openxmlformats.org/officeDocument/2006/relationships/hyperlink" Target="https://www.contratos.gov.co/consultas/detalleProceso.do?numConstancia=15-12-3836655" TargetMode="External"/><Relationship Id="rId12" Type="http://schemas.openxmlformats.org/officeDocument/2006/relationships/hyperlink" Target="https://www.contratos.gov.co/consultas/detalleProceso.do?numConstancia=15-13-3869895" TargetMode="External"/><Relationship Id="rId17" Type="http://schemas.openxmlformats.org/officeDocument/2006/relationships/hyperlink" Target="https://www.contratos.gov.co/consultas/detalleProceso.do?numConstancia=15-13-3949052" TargetMode="External"/><Relationship Id="rId25" Type="http://schemas.openxmlformats.org/officeDocument/2006/relationships/hyperlink" Target="https://www.contratos.gov.co/consultas/detalleProceso.do?numConstancia=15-11-3992615" TargetMode="External"/><Relationship Id="rId33" Type="http://schemas.openxmlformats.org/officeDocument/2006/relationships/hyperlink" Target="https://www.contratos.gov.co/consultas/detalleProceso.do?numConstancia=15-13-3983361" TargetMode="External"/><Relationship Id="rId2" Type="http://schemas.openxmlformats.org/officeDocument/2006/relationships/hyperlink" Target="https://www.contratos.gov.co/consultas/detalleProceso.do?numConstancia=15-9-398805" TargetMode="External"/><Relationship Id="rId16" Type="http://schemas.openxmlformats.org/officeDocument/2006/relationships/hyperlink" Target="https://www.contratos.gov.co/consultas/detalleProceso.do?numConstancia=15-12-3888567" TargetMode="External"/><Relationship Id="rId20" Type="http://schemas.openxmlformats.org/officeDocument/2006/relationships/hyperlink" Target="https://www.contratos.gov.co/consultas/detalleProceso.do?numConstancia=15-12-3928537" TargetMode="External"/><Relationship Id="rId29" Type="http://schemas.openxmlformats.org/officeDocument/2006/relationships/hyperlink" Target="https://www.contratos.gov.co/consultas/detalleProceso.do?numConstancia=15-9-402808" TargetMode="External"/><Relationship Id="rId1" Type="http://schemas.openxmlformats.org/officeDocument/2006/relationships/hyperlink" Target="https://www.contratos.gov.co/consultas/detalleProceso.do?numConstancia=15-9-398777" TargetMode="External"/><Relationship Id="rId6" Type="http://schemas.openxmlformats.org/officeDocument/2006/relationships/hyperlink" Target="https://www.contratos.gov.co/consultas/detalleProceso.do?numConstancia=15-13-3822129" TargetMode="External"/><Relationship Id="rId11" Type="http://schemas.openxmlformats.org/officeDocument/2006/relationships/hyperlink" Target="https://www.contratos.gov.co/consultas/detalleProceso.do?numConstancia=15-4-3868177" TargetMode="External"/><Relationship Id="rId24" Type="http://schemas.openxmlformats.org/officeDocument/2006/relationships/hyperlink" Target="https://www.contratos.gov.co/consultas/detalleProceso.do?numConstancia=15-11-3978927" TargetMode="External"/><Relationship Id="rId32" Type="http://schemas.openxmlformats.org/officeDocument/2006/relationships/hyperlink" Target="https://www.contratos.gov.co/consultas/detalleProceso.do?numConstancia=15-13-3982749" TargetMode="External"/><Relationship Id="rId5" Type="http://schemas.openxmlformats.org/officeDocument/2006/relationships/hyperlink" Target="https://www.contratos.gov.co/consultas/detalleProceso.do?numConstancia=15-11-3772488" TargetMode="External"/><Relationship Id="rId15" Type="http://schemas.openxmlformats.org/officeDocument/2006/relationships/hyperlink" Target="https://www.contratos.gov.co/consultas/detalleProceso.do?numConstancia=15-12-3885954" TargetMode="External"/><Relationship Id="rId23" Type="http://schemas.openxmlformats.org/officeDocument/2006/relationships/hyperlink" Target="https://www.contratos.gov.co/consultas/detalleProceso.do?numConstancia=15-12-3991815" TargetMode="External"/><Relationship Id="rId28" Type="http://schemas.openxmlformats.org/officeDocument/2006/relationships/hyperlink" Target="https://www.contratos.gov.co/consultas/detalleProceso.do?numConstancia=15-9-402732" TargetMode="External"/><Relationship Id="rId10" Type="http://schemas.openxmlformats.org/officeDocument/2006/relationships/hyperlink" Target="https://www.contratos.gov.co/consultas/detalleProceso.do?numConstancia=15-12-3831821" TargetMode="External"/><Relationship Id="rId19" Type="http://schemas.openxmlformats.org/officeDocument/2006/relationships/hyperlink" Target="https://www.contratos.gov.co/consultas/detalleProceso.do?numConstancia=15-11-3938059" TargetMode="External"/><Relationship Id="rId31" Type="http://schemas.openxmlformats.org/officeDocument/2006/relationships/hyperlink" Target="https://www.contratos.gov.co/consultas/detalleProceso.do?numConstancia=15-13-3973722" TargetMode="External"/><Relationship Id="rId4" Type="http://schemas.openxmlformats.org/officeDocument/2006/relationships/hyperlink" Target="https://www.contratos.gov.co/consultas/detalleProceso.do?numConstancia=15-11-3762529" TargetMode="External"/><Relationship Id="rId9" Type="http://schemas.openxmlformats.org/officeDocument/2006/relationships/hyperlink" Target="https://www.contratos.gov.co/consultas/detalleProceso.do?numConstancia=15-12-3859488" TargetMode="External"/><Relationship Id="rId14" Type="http://schemas.openxmlformats.org/officeDocument/2006/relationships/hyperlink" Target="https://www.contratos.gov.co/consultas/detalleProceso.do?numConstancia=15-13-3880465" TargetMode="External"/><Relationship Id="rId22" Type="http://schemas.openxmlformats.org/officeDocument/2006/relationships/hyperlink" Target="https://www.contratos.gov.co/consultas/detalleProceso.do?numConstancia=15-12-3927107" TargetMode="External"/><Relationship Id="rId27" Type="http://schemas.openxmlformats.org/officeDocument/2006/relationships/hyperlink" Target="https://www.contratos.gov.co/consultas/detalleProceso.do?numConstancia=15-9-402711" TargetMode="External"/><Relationship Id="rId30" Type="http://schemas.openxmlformats.org/officeDocument/2006/relationships/hyperlink" Target="https://www.contratos.gov.co/consultas/detalleProceso.do?numConstancia=15-13-397308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35"/>
  <sheetViews>
    <sheetView tabSelected="1" zoomScale="85" zoomScaleNormal="85" zoomScaleSheetLayoutView="85" workbookViewId="0">
      <pane xSplit="2" ySplit="1" topLeftCell="C2" activePane="bottomRight" state="frozen"/>
      <selection activeCell="K887" sqref="K887"/>
      <selection pane="topRight" activeCell="K887" sqref="K887"/>
      <selection pane="bottomLeft" activeCell="K887" sqref="K887"/>
      <selection pane="bottomRight" activeCell="J4" sqref="J4"/>
    </sheetView>
  </sheetViews>
  <sheetFormatPr baseColWidth="10" defaultRowHeight="12.75" x14ac:dyDescent="0.25"/>
  <cols>
    <col min="1" max="1" width="3.42578125" style="74" customWidth="1"/>
    <col min="2" max="2" width="5.42578125" style="2" customWidth="1"/>
    <col min="3" max="3" width="6.7109375" style="32" customWidth="1"/>
    <col min="4" max="4" width="11.42578125" style="1" customWidth="1"/>
    <col min="5" max="5" width="16.42578125" style="58" bestFit="1" customWidth="1"/>
    <col min="6" max="6" width="10.7109375" style="40" customWidth="1"/>
    <col min="7" max="7" width="13.85546875" style="26" customWidth="1"/>
    <col min="8" max="8" width="11.7109375" style="23" customWidth="1"/>
    <col min="9" max="9" width="17.28515625" style="3" customWidth="1"/>
    <col min="10" max="10" width="36.42578125" style="59" customWidth="1"/>
    <col min="11" max="11" width="14.28515625" style="56" customWidth="1"/>
    <col min="12" max="12" width="9.85546875" style="27" customWidth="1"/>
    <col min="13" max="13" width="16" style="27" customWidth="1"/>
    <col min="14" max="14" width="16.7109375" style="7" customWidth="1"/>
    <col min="15" max="16" width="14.28515625" style="1" customWidth="1"/>
    <col min="17" max="17" width="9" style="18" customWidth="1"/>
    <col min="18" max="18" width="11.85546875" style="50" customWidth="1"/>
    <col min="19" max="19" width="13.5703125" style="18" customWidth="1"/>
    <col min="20" max="20" width="11.7109375" style="71" customWidth="1"/>
    <col min="21" max="21" width="11.7109375" style="29" customWidth="1"/>
    <col min="22" max="22" width="11.7109375" style="15" customWidth="1"/>
    <col min="23" max="23" width="14.85546875" style="3" hidden="1" customWidth="1"/>
    <col min="24" max="24" width="16.140625" style="3" hidden="1" customWidth="1"/>
    <col min="25" max="25" width="15.85546875" style="3" hidden="1" customWidth="1"/>
    <col min="26" max="26" width="13.85546875" style="3" hidden="1" customWidth="1"/>
    <col min="27" max="27" width="37.28515625" style="3" hidden="1" customWidth="1"/>
    <col min="28" max="28" width="15.7109375" style="4" hidden="1" customWidth="1"/>
    <col min="29" max="29" width="12.7109375" style="53" hidden="1" customWidth="1"/>
    <col min="30" max="30" width="11.42578125" style="5" customWidth="1"/>
    <col min="31" max="31" width="11.42578125" style="30" customWidth="1"/>
    <col min="32" max="32" width="10.85546875" style="5" customWidth="1"/>
    <col min="33" max="33" width="14.28515625" style="6" customWidth="1"/>
    <col min="34" max="34" width="14.7109375" style="5" customWidth="1"/>
    <col min="35" max="35" width="14.7109375" style="6" customWidth="1"/>
    <col min="36" max="36" width="17.42578125" style="7" customWidth="1"/>
    <col min="37" max="38" width="15.7109375" style="7" customWidth="1"/>
    <col min="39" max="39" width="17.7109375" style="7" customWidth="1"/>
    <col min="40" max="40" width="14" style="32" customWidth="1"/>
    <col min="41" max="41" width="11.7109375" style="33" customWidth="1"/>
    <col min="42" max="43" width="14.140625" style="34" customWidth="1"/>
    <col min="44" max="44" width="15.140625" style="35" customWidth="1"/>
    <col min="45" max="45" width="12.85546875" style="72" customWidth="1"/>
    <col min="46" max="46" width="13.5703125" style="72" customWidth="1"/>
    <col min="47" max="48" width="11.7109375" style="46" customWidth="1"/>
    <col min="49" max="49" width="39.28515625" style="3" customWidth="1"/>
    <col min="50" max="16384" width="11.42578125" style="52"/>
  </cols>
  <sheetData>
    <row r="1" spans="1:49" s="51" customFormat="1" ht="47.25" customHeight="1" thickBot="1" x14ac:dyDescent="0.3">
      <c r="A1" s="73" t="s">
        <v>306</v>
      </c>
      <c r="B1" s="60" t="s">
        <v>113</v>
      </c>
      <c r="C1" s="61"/>
      <c r="D1" s="101" t="s">
        <v>27</v>
      </c>
      <c r="E1" s="102" t="s">
        <v>139</v>
      </c>
      <c r="F1" s="103" t="s">
        <v>0</v>
      </c>
      <c r="G1" s="104" t="s">
        <v>84</v>
      </c>
      <c r="H1" s="104" t="s">
        <v>1</v>
      </c>
      <c r="I1" s="104" t="s">
        <v>70</v>
      </c>
      <c r="J1" s="104" t="s">
        <v>6</v>
      </c>
      <c r="K1" s="105" t="s">
        <v>136</v>
      </c>
      <c r="L1" s="106" t="s">
        <v>85</v>
      </c>
      <c r="M1" s="106" t="s">
        <v>111</v>
      </c>
      <c r="N1" s="104" t="s">
        <v>22</v>
      </c>
      <c r="O1" s="104" t="s">
        <v>307</v>
      </c>
      <c r="P1" s="104" t="s">
        <v>3</v>
      </c>
      <c r="Q1" s="107" t="s">
        <v>114</v>
      </c>
      <c r="R1" s="108" t="s">
        <v>103</v>
      </c>
      <c r="S1" s="109" t="s">
        <v>26</v>
      </c>
      <c r="T1" s="103" t="s">
        <v>2</v>
      </c>
      <c r="U1" s="110" t="s">
        <v>99</v>
      </c>
      <c r="V1" s="111" t="s">
        <v>98</v>
      </c>
      <c r="W1" s="104" t="s">
        <v>4</v>
      </c>
      <c r="X1" s="104" t="s">
        <v>4</v>
      </c>
      <c r="Y1" s="104" t="s">
        <v>55</v>
      </c>
      <c r="Z1" s="104" t="s">
        <v>59</v>
      </c>
      <c r="AA1" s="104" t="s">
        <v>5</v>
      </c>
      <c r="AB1" s="104" t="s">
        <v>112</v>
      </c>
      <c r="AC1" s="104" t="s">
        <v>46</v>
      </c>
      <c r="AD1" s="104" t="s">
        <v>12</v>
      </c>
      <c r="AE1" s="106" t="s">
        <v>96</v>
      </c>
      <c r="AF1" s="110" t="s">
        <v>97</v>
      </c>
      <c r="AG1" s="111" t="s">
        <v>107</v>
      </c>
      <c r="AH1" s="106" t="s">
        <v>108</v>
      </c>
      <c r="AI1" s="111" t="s">
        <v>125</v>
      </c>
      <c r="AJ1" s="111" t="s">
        <v>124</v>
      </c>
      <c r="AK1" s="111" t="s">
        <v>78</v>
      </c>
      <c r="AL1" s="111" t="s">
        <v>123</v>
      </c>
      <c r="AM1" s="104" t="s">
        <v>79</v>
      </c>
      <c r="AN1" s="112" t="s">
        <v>23</v>
      </c>
      <c r="AO1" s="113" t="s">
        <v>24</v>
      </c>
      <c r="AP1" s="113" t="s">
        <v>16</v>
      </c>
      <c r="AQ1" s="113" t="s">
        <v>72</v>
      </c>
      <c r="AR1" s="114" t="s">
        <v>15</v>
      </c>
      <c r="AS1" s="115" t="s">
        <v>36</v>
      </c>
      <c r="AT1" s="116" t="s">
        <v>31</v>
      </c>
      <c r="AU1" s="110" t="s">
        <v>33</v>
      </c>
      <c r="AV1" s="110"/>
      <c r="AW1" s="106" t="s">
        <v>80</v>
      </c>
    </row>
    <row r="2" spans="1:49" s="31" customFormat="1" ht="99.95" customHeight="1" x14ac:dyDescent="0.25">
      <c r="B2" s="63">
        <f t="shared" ref="B2:B3" si="0">+IF(T2="",0,T2)</f>
        <v>96</v>
      </c>
      <c r="C2" s="8"/>
      <c r="D2" s="77" t="s">
        <v>110</v>
      </c>
      <c r="E2" s="78" t="s">
        <v>242</v>
      </c>
      <c r="F2" s="79" t="s">
        <v>147</v>
      </c>
      <c r="G2" s="80">
        <v>42089</v>
      </c>
      <c r="H2" s="81" t="s">
        <v>68</v>
      </c>
      <c r="I2" s="82" t="s">
        <v>73</v>
      </c>
      <c r="J2" s="83" t="s">
        <v>149</v>
      </c>
      <c r="K2" s="84">
        <v>153</v>
      </c>
      <c r="L2" s="85">
        <v>81118</v>
      </c>
      <c r="M2" s="85" t="s">
        <v>105</v>
      </c>
      <c r="N2" s="24">
        <v>54664036</v>
      </c>
      <c r="O2" s="86" t="s">
        <v>17</v>
      </c>
      <c r="P2" s="87" t="s">
        <v>14</v>
      </c>
      <c r="Q2" s="88"/>
      <c r="R2" s="89"/>
      <c r="S2" s="89"/>
      <c r="T2" s="117">
        <v>96</v>
      </c>
      <c r="U2" s="90">
        <v>42159</v>
      </c>
      <c r="V2" s="91">
        <v>0</v>
      </c>
      <c r="W2" s="92" t="s">
        <v>39</v>
      </c>
      <c r="X2" s="92" t="s">
        <v>206</v>
      </c>
      <c r="Y2" s="92" t="s">
        <v>54</v>
      </c>
      <c r="Z2" s="92" t="s">
        <v>54</v>
      </c>
      <c r="AA2" s="93" t="s">
        <v>262</v>
      </c>
      <c r="AB2" s="94">
        <v>900381188</v>
      </c>
      <c r="AC2" s="77" t="s">
        <v>47</v>
      </c>
      <c r="AD2" s="87">
        <v>42157</v>
      </c>
      <c r="AE2" s="95" t="s">
        <v>150</v>
      </c>
      <c r="AF2" s="87" t="s">
        <v>94</v>
      </c>
      <c r="AG2" s="24">
        <v>105815</v>
      </c>
      <c r="AH2" s="87">
        <v>42157</v>
      </c>
      <c r="AI2" s="24"/>
      <c r="AJ2" s="24">
        <v>54664007</v>
      </c>
      <c r="AK2" s="91"/>
      <c r="AL2" s="96"/>
      <c r="AM2" s="96">
        <f t="shared" ref="AM2:AM35" si="1">+AJ2+AK2</f>
        <v>54664007</v>
      </c>
      <c r="AN2" s="97" t="s">
        <v>263</v>
      </c>
      <c r="AO2" s="98" t="s">
        <v>191</v>
      </c>
      <c r="AP2" s="98" t="s">
        <v>264</v>
      </c>
      <c r="AQ2" s="98"/>
      <c r="AR2" s="99"/>
      <c r="AS2" s="100" t="s">
        <v>195</v>
      </c>
      <c r="AT2" s="87">
        <v>42338</v>
      </c>
      <c r="AU2" s="24" t="e">
        <f t="shared" ref="AU2:AU35" si="2">+AT2-AS2</f>
        <v>#VALUE!</v>
      </c>
      <c r="AV2" s="24"/>
      <c r="AW2" s="75" t="s">
        <v>142</v>
      </c>
    </row>
    <row r="3" spans="1:49" s="31" customFormat="1" ht="99.95" customHeight="1" x14ac:dyDescent="0.25">
      <c r="B3" s="63">
        <f t="shared" si="0"/>
        <v>103</v>
      </c>
      <c r="C3" s="8"/>
      <c r="D3" s="9" t="s">
        <v>28</v>
      </c>
      <c r="E3" s="57" t="s">
        <v>193</v>
      </c>
      <c r="F3" s="28" t="s">
        <v>11</v>
      </c>
      <c r="G3" s="22">
        <v>42090</v>
      </c>
      <c r="H3" s="44" t="s">
        <v>68</v>
      </c>
      <c r="I3" s="76" t="s">
        <v>73</v>
      </c>
      <c r="J3" s="49" t="s">
        <v>151</v>
      </c>
      <c r="K3" s="11">
        <v>154</v>
      </c>
      <c r="L3" s="17">
        <v>432117</v>
      </c>
      <c r="M3" s="17" t="s">
        <v>140</v>
      </c>
      <c r="N3" s="14">
        <v>1346232156</v>
      </c>
      <c r="O3" s="55" t="s">
        <v>17</v>
      </c>
      <c r="P3" s="10" t="s">
        <v>14</v>
      </c>
      <c r="Q3" s="47"/>
      <c r="R3" s="48"/>
      <c r="S3" s="48"/>
      <c r="T3" s="54">
        <v>103</v>
      </c>
      <c r="U3" s="13">
        <v>42172</v>
      </c>
      <c r="V3" s="16">
        <v>0</v>
      </c>
      <c r="W3" s="20" t="s">
        <v>18</v>
      </c>
      <c r="X3" s="20" t="s">
        <v>18</v>
      </c>
      <c r="Y3" s="20" t="s">
        <v>54</v>
      </c>
      <c r="Z3" s="20" t="s">
        <v>54</v>
      </c>
      <c r="AA3" s="45" t="s">
        <v>274</v>
      </c>
      <c r="AB3" s="21">
        <v>900858947</v>
      </c>
      <c r="AC3" s="9" t="s">
        <v>53</v>
      </c>
      <c r="AD3" s="10">
        <v>42171</v>
      </c>
      <c r="AE3" s="12" t="s">
        <v>152</v>
      </c>
      <c r="AF3" s="10" t="s">
        <v>94</v>
      </c>
      <c r="AG3" s="14">
        <v>109815</v>
      </c>
      <c r="AH3" s="10">
        <v>42171</v>
      </c>
      <c r="AI3" s="14"/>
      <c r="AJ3" s="14">
        <v>1346232154</v>
      </c>
      <c r="AK3" s="16"/>
      <c r="AL3" s="25"/>
      <c r="AM3" s="25">
        <f t="shared" si="1"/>
        <v>1346232154</v>
      </c>
      <c r="AN3" s="37" t="s">
        <v>275</v>
      </c>
      <c r="AO3" s="38" t="s">
        <v>276</v>
      </c>
      <c r="AP3" s="38" t="s">
        <v>277</v>
      </c>
      <c r="AQ3" s="38"/>
      <c r="AR3" s="39"/>
      <c r="AS3" s="36"/>
      <c r="AT3" s="10">
        <f>+AS3+(5*30)</f>
        <v>150</v>
      </c>
      <c r="AU3" s="14">
        <f t="shared" si="2"/>
        <v>150</v>
      </c>
      <c r="AV3" s="14"/>
      <c r="AW3" s="19" t="s">
        <v>65</v>
      </c>
    </row>
    <row r="4" spans="1:49" s="31" customFormat="1" ht="99.95" customHeight="1" x14ac:dyDescent="0.25">
      <c r="B4" s="68">
        <f t="shared" ref="B4:B6" si="3">+IF(T4="",0,T4)</f>
        <v>98</v>
      </c>
      <c r="C4" s="8"/>
      <c r="D4" s="9" t="s">
        <v>29</v>
      </c>
      <c r="E4" s="57" t="s">
        <v>210</v>
      </c>
      <c r="F4" s="28" t="s">
        <v>9</v>
      </c>
      <c r="G4" s="22">
        <v>42122</v>
      </c>
      <c r="H4" s="44" t="s">
        <v>69</v>
      </c>
      <c r="I4" s="76" t="s">
        <v>71</v>
      </c>
      <c r="J4" s="49" t="s">
        <v>134</v>
      </c>
      <c r="K4" s="11">
        <v>54</v>
      </c>
      <c r="L4" s="17">
        <v>781815</v>
      </c>
      <c r="M4" s="17" t="s">
        <v>88</v>
      </c>
      <c r="N4" s="14">
        <v>49561538</v>
      </c>
      <c r="O4" s="55" t="s">
        <v>17</v>
      </c>
      <c r="P4" s="10" t="s">
        <v>14</v>
      </c>
      <c r="Q4" s="47"/>
      <c r="R4" s="48"/>
      <c r="S4" s="48"/>
      <c r="T4" s="118">
        <v>98</v>
      </c>
      <c r="U4" s="13">
        <v>42164</v>
      </c>
      <c r="V4" s="16">
        <v>0</v>
      </c>
      <c r="W4" s="20" t="s">
        <v>39</v>
      </c>
      <c r="X4" s="20" t="s">
        <v>19</v>
      </c>
      <c r="Y4" s="20" t="s">
        <v>54</v>
      </c>
      <c r="Z4" s="20" t="s">
        <v>54</v>
      </c>
      <c r="AA4" s="45" t="s">
        <v>271</v>
      </c>
      <c r="AB4" s="21">
        <v>830031296</v>
      </c>
      <c r="AC4" s="9" t="s">
        <v>53</v>
      </c>
      <c r="AD4" s="10">
        <v>42160</v>
      </c>
      <c r="AE4" s="12" t="s">
        <v>155</v>
      </c>
      <c r="AF4" s="10" t="s">
        <v>100</v>
      </c>
      <c r="AG4" s="14">
        <v>106615</v>
      </c>
      <c r="AH4" s="10">
        <v>42160</v>
      </c>
      <c r="AI4" s="14"/>
      <c r="AJ4" s="14">
        <v>49561538</v>
      </c>
      <c r="AK4" s="16"/>
      <c r="AL4" s="25"/>
      <c r="AM4" s="25">
        <f t="shared" si="1"/>
        <v>49561538</v>
      </c>
      <c r="AN4" s="37" t="s">
        <v>272</v>
      </c>
      <c r="AO4" s="38" t="s">
        <v>191</v>
      </c>
      <c r="AP4" s="38" t="s">
        <v>273</v>
      </c>
      <c r="AQ4" s="38"/>
      <c r="AR4" s="39"/>
      <c r="AS4" s="36" t="s">
        <v>195</v>
      </c>
      <c r="AT4" s="10">
        <v>42369</v>
      </c>
      <c r="AU4" s="14" t="e">
        <f t="shared" si="2"/>
        <v>#VALUE!</v>
      </c>
      <c r="AV4" s="14"/>
      <c r="AW4" s="19" t="s">
        <v>66</v>
      </c>
    </row>
    <row r="5" spans="1:49" s="31" customFormat="1" ht="99.95" customHeight="1" x14ac:dyDescent="0.25">
      <c r="B5" s="68">
        <f t="shared" si="3"/>
        <v>101</v>
      </c>
      <c r="C5" s="8"/>
      <c r="D5" s="9" t="s">
        <v>28</v>
      </c>
      <c r="E5" s="57" t="s">
        <v>241</v>
      </c>
      <c r="F5" s="28" t="s">
        <v>197</v>
      </c>
      <c r="G5" s="22">
        <v>42122</v>
      </c>
      <c r="H5" s="44" t="s">
        <v>68</v>
      </c>
      <c r="I5" s="76" t="s">
        <v>73</v>
      </c>
      <c r="J5" s="49" t="s">
        <v>205</v>
      </c>
      <c r="K5" s="11">
        <v>250</v>
      </c>
      <c r="L5" s="17">
        <v>432328</v>
      </c>
      <c r="M5" s="17" t="s">
        <v>194</v>
      </c>
      <c r="N5" s="14">
        <v>146313530</v>
      </c>
      <c r="O5" s="55" t="s">
        <v>17</v>
      </c>
      <c r="P5" s="10" t="s">
        <v>14</v>
      </c>
      <c r="Q5" s="47"/>
      <c r="R5" s="48"/>
      <c r="S5" s="48"/>
      <c r="T5" s="118">
        <v>101</v>
      </c>
      <c r="U5" s="13">
        <v>101</v>
      </c>
      <c r="V5" s="16">
        <v>0</v>
      </c>
      <c r="W5" s="20" t="s">
        <v>39</v>
      </c>
      <c r="X5" s="20" t="s">
        <v>207</v>
      </c>
      <c r="Y5" s="20" t="s">
        <v>54</v>
      </c>
      <c r="Z5" s="20" t="s">
        <v>54</v>
      </c>
      <c r="AA5" s="45" t="s">
        <v>278</v>
      </c>
      <c r="AB5" s="21">
        <v>830500329</v>
      </c>
      <c r="AC5" s="9" t="s">
        <v>47</v>
      </c>
      <c r="AD5" s="10">
        <v>42167</v>
      </c>
      <c r="AE5" s="12" t="s">
        <v>168</v>
      </c>
      <c r="AF5" s="12" t="s">
        <v>94</v>
      </c>
      <c r="AG5" s="14">
        <v>109615</v>
      </c>
      <c r="AH5" s="10">
        <v>42167</v>
      </c>
      <c r="AI5" s="14"/>
      <c r="AJ5" s="14">
        <v>145394400</v>
      </c>
      <c r="AK5" s="16"/>
      <c r="AL5" s="25"/>
      <c r="AM5" s="25">
        <f t="shared" si="1"/>
        <v>145394400</v>
      </c>
      <c r="AN5" s="37" t="s">
        <v>40</v>
      </c>
      <c r="AO5" s="38" t="s">
        <v>130</v>
      </c>
      <c r="AP5" s="38" t="s">
        <v>189</v>
      </c>
      <c r="AQ5" s="38"/>
      <c r="AR5" s="39"/>
      <c r="AS5" s="36"/>
      <c r="AT5" s="10">
        <f>+AS5+30</f>
        <v>30</v>
      </c>
      <c r="AU5" s="14">
        <f t="shared" si="2"/>
        <v>30</v>
      </c>
      <c r="AV5" s="14"/>
      <c r="AW5" s="19"/>
    </row>
    <row r="6" spans="1:49" s="31" customFormat="1" ht="99.95" customHeight="1" x14ac:dyDescent="0.25">
      <c r="B6" s="68">
        <f t="shared" si="3"/>
        <v>102</v>
      </c>
      <c r="C6" s="8"/>
      <c r="D6" s="9" t="s">
        <v>29</v>
      </c>
      <c r="E6" s="57" t="s">
        <v>212</v>
      </c>
      <c r="F6" s="28" t="s">
        <v>10</v>
      </c>
      <c r="G6" s="22">
        <v>42124</v>
      </c>
      <c r="H6" s="44" t="s">
        <v>69</v>
      </c>
      <c r="I6" s="76" t="s">
        <v>71</v>
      </c>
      <c r="J6" s="49" t="s">
        <v>213</v>
      </c>
      <c r="K6" s="11">
        <v>253</v>
      </c>
      <c r="L6" s="17">
        <v>801417</v>
      </c>
      <c r="M6" s="17" t="s">
        <v>214</v>
      </c>
      <c r="N6" s="14">
        <v>0</v>
      </c>
      <c r="O6" s="55" t="s">
        <v>17</v>
      </c>
      <c r="P6" s="10" t="s">
        <v>14</v>
      </c>
      <c r="Q6" s="47"/>
      <c r="R6" s="48"/>
      <c r="S6" s="48"/>
      <c r="T6" s="118">
        <v>102</v>
      </c>
      <c r="U6" s="13">
        <v>42172</v>
      </c>
      <c r="V6" s="16">
        <v>0</v>
      </c>
      <c r="W6" s="20" t="s">
        <v>39</v>
      </c>
      <c r="X6" s="20" t="s">
        <v>215</v>
      </c>
      <c r="Y6" s="20" t="s">
        <v>54</v>
      </c>
      <c r="Z6" s="20" t="s">
        <v>54</v>
      </c>
      <c r="AA6" s="45" t="s">
        <v>279</v>
      </c>
      <c r="AB6" s="21">
        <v>800108095</v>
      </c>
      <c r="AC6" s="9" t="s">
        <v>53</v>
      </c>
      <c r="AD6" s="10">
        <v>42171</v>
      </c>
      <c r="AE6" s="12" t="s">
        <v>51</v>
      </c>
      <c r="AF6" s="10"/>
      <c r="AG6" s="14">
        <v>0</v>
      </c>
      <c r="AH6" s="10"/>
      <c r="AI6" s="14"/>
      <c r="AJ6" s="14">
        <v>0</v>
      </c>
      <c r="AK6" s="16"/>
      <c r="AL6" s="25"/>
      <c r="AM6" s="25">
        <f t="shared" si="1"/>
        <v>0</v>
      </c>
      <c r="AN6" s="37" t="s">
        <v>40</v>
      </c>
      <c r="AO6" s="38" t="s">
        <v>191</v>
      </c>
      <c r="AP6" s="38" t="s">
        <v>216</v>
      </c>
      <c r="AQ6" s="38"/>
      <c r="AR6" s="39"/>
      <c r="AS6" s="36" t="s">
        <v>195</v>
      </c>
      <c r="AT6" s="10">
        <v>42369</v>
      </c>
      <c r="AU6" s="14" t="e">
        <f t="shared" si="2"/>
        <v>#VALUE!</v>
      </c>
      <c r="AV6" s="14"/>
      <c r="AW6" s="19" t="s">
        <v>34</v>
      </c>
    </row>
    <row r="7" spans="1:49" s="31" customFormat="1" ht="99.95" customHeight="1" x14ac:dyDescent="0.25">
      <c r="B7" s="67">
        <f t="shared" ref="B7:B14" si="4">+IF(T7="",0,T7)</f>
        <v>45</v>
      </c>
      <c r="C7" s="8"/>
      <c r="D7" s="9" t="s">
        <v>29</v>
      </c>
      <c r="E7" s="57" t="s">
        <v>223</v>
      </c>
      <c r="F7" s="28" t="s">
        <v>218</v>
      </c>
      <c r="G7" s="22">
        <v>42138</v>
      </c>
      <c r="H7" s="44" t="s">
        <v>41</v>
      </c>
      <c r="I7" s="76" t="s">
        <v>120</v>
      </c>
      <c r="J7" s="49" t="s">
        <v>220</v>
      </c>
      <c r="K7" s="11">
        <v>257</v>
      </c>
      <c r="L7" s="17">
        <v>401017</v>
      </c>
      <c r="M7" s="17" t="s">
        <v>221</v>
      </c>
      <c r="N7" s="14">
        <v>7000000</v>
      </c>
      <c r="O7" s="55" t="s">
        <v>17</v>
      </c>
      <c r="P7" s="10" t="s">
        <v>14</v>
      </c>
      <c r="Q7" s="47"/>
      <c r="R7" s="48"/>
      <c r="S7" s="48"/>
      <c r="T7" s="118">
        <v>45</v>
      </c>
      <c r="U7" s="13">
        <v>42166</v>
      </c>
      <c r="V7" s="16">
        <v>0</v>
      </c>
      <c r="W7" s="20" t="s">
        <v>18</v>
      </c>
      <c r="X7" s="20" t="s">
        <v>18</v>
      </c>
      <c r="Y7" s="20" t="s">
        <v>185</v>
      </c>
      <c r="Z7" s="20" t="s">
        <v>186</v>
      </c>
      <c r="AA7" s="45" t="s">
        <v>260</v>
      </c>
      <c r="AB7" s="21">
        <v>900254002</v>
      </c>
      <c r="AC7" s="9" t="s">
        <v>30</v>
      </c>
      <c r="AD7" s="10">
        <v>42164</v>
      </c>
      <c r="AE7" s="12" t="s">
        <v>169</v>
      </c>
      <c r="AF7" s="10" t="s">
        <v>171</v>
      </c>
      <c r="AG7" s="14">
        <v>108015</v>
      </c>
      <c r="AH7" s="10">
        <v>42165</v>
      </c>
      <c r="AI7" s="14"/>
      <c r="AJ7" s="14">
        <v>6142702</v>
      </c>
      <c r="AK7" s="16"/>
      <c r="AL7" s="25"/>
      <c r="AM7" s="25">
        <f t="shared" si="1"/>
        <v>6142702</v>
      </c>
      <c r="AN7" s="41" t="s">
        <v>32</v>
      </c>
      <c r="AO7" s="42" t="s">
        <v>64</v>
      </c>
      <c r="AP7" s="42" t="s">
        <v>64</v>
      </c>
      <c r="AQ7" s="42" t="s">
        <v>64</v>
      </c>
      <c r="AR7" s="43" t="s">
        <v>64</v>
      </c>
      <c r="AS7" s="36" t="s">
        <v>195</v>
      </c>
      <c r="AT7" s="10" t="e">
        <f>+AS7+30</f>
        <v>#VALUE!</v>
      </c>
      <c r="AU7" s="14" t="e">
        <f t="shared" si="2"/>
        <v>#VALUE!</v>
      </c>
      <c r="AV7" s="14"/>
      <c r="AW7" s="19" t="s">
        <v>261</v>
      </c>
    </row>
    <row r="8" spans="1:49" s="31" customFormat="1" ht="99.95" customHeight="1" x14ac:dyDescent="0.25">
      <c r="B8" s="67">
        <f t="shared" si="4"/>
        <v>100</v>
      </c>
      <c r="C8" s="8"/>
      <c r="D8" s="9" t="s">
        <v>110</v>
      </c>
      <c r="E8" s="57" t="s">
        <v>243</v>
      </c>
      <c r="F8" s="28" t="s">
        <v>225</v>
      </c>
      <c r="G8" s="22">
        <v>42143</v>
      </c>
      <c r="H8" s="44" t="s">
        <v>67</v>
      </c>
      <c r="I8" s="76" t="s">
        <v>71</v>
      </c>
      <c r="J8" s="49" t="s">
        <v>238</v>
      </c>
      <c r="K8" s="11">
        <v>185</v>
      </c>
      <c r="L8" s="17">
        <v>781815</v>
      </c>
      <c r="M8" s="17" t="s">
        <v>87</v>
      </c>
      <c r="N8" s="14">
        <v>12000000</v>
      </c>
      <c r="O8" s="55" t="s">
        <v>17</v>
      </c>
      <c r="P8" s="10" t="s">
        <v>14</v>
      </c>
      <c r="Q8" s="47"/>
      <c r="R8" s="48"/>
      <c r="S8" s="48"/>
      <c r="T8" s="118">
        <v>100</v>
      </c>
      <c r="U8" s="13">
        <v>42165</v>
      </c>
      <c r="V8" s="16">
        <v>0</v>
      </c>
      <c r="W8" s="20" t="s">
        <v>39</v>
      </c>
      <c r="X8" s="20" t="s">
        <v>19</v>
      </c>
      <c r="Y8" s="20" t="s">
        <v>54</v>
      </c>
      <c r="Z8" s="20" t="s">
        <v>54</v>
      </c>
      <c r="AA8" s="12" t="s">
        <v>239</v>
      </c>
      <c r="AB8" s="11">
        <v>891410137</v>
      </c>
      <c r="AC8" s="12" t="s">
        <v>45</v>
      </c>
      <c r="AD8" s="10">
        <v>42164</v>
      </c>
      <c r="AE8" s="12" t="s">
        <v>162</v>
      </c>
      <c r="AF8" s="10" t="s">
        <v>92</v>
      </c>
      <c r="AG8" s="14">
        <v>107115</v>
      </c>
      <c r="AH8" s="10">
        <v>42164</v>
      </c>
      <c r="AI8" s="14"/>
      <c r="AJ8" s="14">
        <v>6000000</v>
      </c>
      <c r="AK8" s="16">
        <v>6000000</v>
      </c>
      <c r="AL8" s="25"/>
      <c r="AM8" s="25">
        <f t="shared" si="1"/>
        <v>12000000</v>
      </c>
      <c r="AN8" s="41" t="s">
        <v>32</v>
      </c>
      <c r="AO8" s="42" t="s">
        <v>64</v>
      </c>
      <c r="AP8" s="42" t="s">
        <v>64</v>
      </c>
      <c r="AQ8" s="42" t="s">
        <v>64</v>
      </c>
      <c r="AR8" s="43" t="s">
        <v>64</v>
      </c>
      <c r="AS8" s="36" t="s">
        <v>195</v>
      </c>
      <c r="AT8" s="10">
        <v>42551</v>
      </c>
      <c r="AU8" s="14" t="e">
        <f t="shared" si="2"/>
        <v>#VALUE!</v>
      </c>
      <c r="AV8" s="14"/>
      <c r="AW8" s="19" t="s">
        <v>192</v>
      </c>
    </row>
    <row r="9" spans="1:49" s="31" customFormat="1" ht="99.95" customHeight="1" x14ac:dyDescent="0.25">
      <c r="B9" s="67">
        <f t="shared" si="4"/>
        <v>106</v>
      </c>
      <c r="C9" s="8"/>
      <c r="D9" s="9" t="s">
        <v>29</v>
      </c>
      <c r="E9" s="57" t="s">
        <v>230</v>
      </c>
      <c r="F9" s="28" t="s">
        <v>211</v>
      </c>
      <c r="G9" s="22">
        <v>42144</v>
      </c>
      <c r="H9" s="44" t="s">
        <v>67</v>
      </c>
      <c r="I9" s="76" t="s">
        <v>81</v>
      </c>
      <c r="J9" s="49" t="s">
        <v>228</v>
      </c>
      <c r="K9" s="11">
        <v>176</v>
      </c>
      <c r="L9" s="17">
        <v>821119</v>
      </c>
      <c r="M9" s="17" t="s">
        <v>102</v>
      </c>
      <c r="N9" s="14">
        <v>275000</v>
      </c>
      <c r="O9" s="55" t="s">
        <v>17</v>
      </c>
      <c r="P9" s="10" t="s">
        <v>14</v>
      </c>
      <c r="Q9" s="47"/>
      <c r="R9" s="48"/>
      <c r="S9" s="48"/>
      <c r="T9" s="118">
        <v>106</v>
      </c>
      <c r="U9" s="13">
        <v>42174</v>
      </c>
      <c r="V9" s="16">
        <v>0</v>
      </c>
      <c r="W9" s="20" t="s">
        <v>76</v>
      </c>
      <c r="X9" s="20" t="s">
        <v>76</v>
      </c>
      <c r="Y9" s="20" t="s">
        <v>54</v>
      </c>
      <c r="Z9" s="20" t="s">
        <v>54</v>
      </c>
      <c r="AA9" s="45" t="s">
        <v>229</v>
      </c>
      <c r="AB9" s="21">
        <v>860509265</v>
      </c>
      <c r="AC9" s="9" t="s">
        <v>30</v>
      </c>
      <c r="AD9" s="10">
        <v>42173</v>
      </c>
      <c r="AE9" s="12" t="s">
        <v>170</v>
      </c>
      <c r="AF9" s="10" t="s">
        <v>95</v>
      </c>
      <c r="AG9" s="14">
        <v>112915</v>
      </c>
      <c r="AH9" s="10">
        <v>42173</v>
      </c>
      <c r="AI9" s="14"/>
      <c r="AJ9" s="14">
        <v>275000</v>
      </c>
      <c r="AK9" s="16"/>
      <c r="AL9" s="25"/>
      <c r="AM9" s="25">
        <f t="shared" si="1"/>
        <v>275000</v>
      </c>
      <c r="AN9" s="41" t="s">
        <v>32</v>
      </c>
      <c r="AO9" s="42" t="s">
        <v>64</v>
      </c>
      <c r="AP9" s="42" t="s">
        <v>64</v>
      </c>
      <c r="AQ9" s="42" t="s">
        <v>64</v>
      </c>
      <c r="AR9" s="43" t="s">
        <v>64</v>
      </c>
      <c r="AS9" s="36" t="s">
        <v>195</v>
      </c>
      <c r="AT9" s="10" t="e">
        <f>+AS9+365</f>
        <v>#VALUE!</v>
      </c>
      <c r="AU9" s="14" t="e">
        <f t="shared" si="2"/>
        <v>#VALUE!</v>
      </c>
      <c r="AV9" s="14"/>
      <c r="AW9" s="19" t="s">
        <v>82</v>
      </c>
    </row>
    <row r="10" spans="1:49" s="31" customFormat="1" ht="99.95" customHeight="1" x14ac:dyDescent="0.25">
      <c r="B10" s="67">
        <f t="shared" si="4"/>
        <v>99</v>
      </c>
      <c r="C10" s="8"/>
      <c r="D10" s="9" t="s">
        <v>28</v>
      </c>
      <c r="E10" s="57" t="s">
        <v>240</v>
      </c>
      <c r="F10" s="28" t="s">
        <v>226</v>
      </c>
      <c r="G10" s="22">
        <v>42145</v>
      </c>
      <c r="H10" s="44" t="s">
        <v>67</v>
      </c>
      <c r="I10" s="76" t="s">
        <v>73</v>
      </c>
      <c r="J10" s="49" t="s">
        <v>231</v>
      </c>
      <c r="K10" s="11">
        <v>161</v>
      </c>
      <c r="L10" s="17">
        <v>81118</v>
      </c>
      <c r="M10" s="17" t="s">
        <v>188</v>
      </c>
      <c r="N10" s="14">
        <v>242755907</v>
      </c>
      <c r="O10" s="55" t="s">
        <v>17</v>
      </c>
      <c r="P10" s="10" t="s">
        <v>14</v>
      </c>
      <c r="Q10" s="47"/>
      <c r="R10" s="48"/>
      <c r="S10" s="48"/>
      <c r="T10" s="118">
        <v>99</v>
      </c>
      <c r="U10" s="13">
        <v>42165</v>
      </c>
      <c r="V10" s="16">
        <v>0</v>
      </c>
      <c r="W10" s="20" t="s">
        <v>39</v>
      </c>
      <c r="X10" s="20" t="s">
        <v>19</v>
      </c>
      <c r="Y10" s="20" t="s">
        <v>54</v>
      </c>
      <c r="Z10" s="20" t="s">
        <v>54</v>
      </c>
      <c r="AA10" s="45" t="s">
        <v>233</v>
      </c>
      <c r="AB10" s="21">
        <v>900387076</v>
      </c>
      <c r="AC10" s="9" t="s">
        <v>52</v>
      </c>
      <c r="AD10" s="10">
        <v>42164</v>
      </c>
      <c r="AE10" s="12" t="s">
        <v>172</v>
      </c>
      <c r="AF10" s="10" t="s">
        <v>94</v>
      </c>
      <c r="AG10" s="14">
        <v>107015</v>
      </c>
      <c r="AH10" s="10">
        <v>42164</v>
      </c>
      <c r="AI10" s="14"/>
      <c r="AJ10" s="14">
        <v>242755907</v>
      </c>
      <c r="AK10" s="16"/>
      <c r="AL10" s="25"/>
      <c r="AM10" s="25">
        <f t="shared" si="1"/>
        <v>242755907</v>
      </c>
      <c r="AN10" s="37" t="s">
        <v>234</v>
      </c>
      <c r="AO10" s="38" t="s">
        <v>135</v>
      </c>
      <c r="AP10" s="38" t="s">
        <v>235</v>
      </c>
      <c r="AQ10" s="38"/>
      <c r="AR10" s="39"/>
      <c r="AS10" s="36" t="s">
        <v>195</v>
      </c>
      <c r="AT10" s="10" t="e">
        <f>+AS10+15</f>
        <v>#VALUE!</v>
      </c>
      <c r="AU10" s="14" t="e">
        <f t="shared" si="2"/>
        <v>#VALUE!</v>
      </c>
      <c r="AV10" s="14"/>
      <c r="AW10" s="19" t="s">
        <v>65</v>
      </c>
    </row>
    <row r="11" spans="1:49" s="31" customFormat="1" ht="99.95" customHeight="1" x14ac:dyDescent="0.25">
      <c r="B11" s="67">
        <f t="shared" si="4"/>
        <v>108</v>
      </c>
      <c r="C11" s="8"/>
      <c r="D11" s="9" t="s">
        <v>110</v>
      </c>
      <c r="E11" s="57" t="s">
        <v>244</v>
      </c>
      <c r="F11" s="28" t="s">
        <v>227</v>
      </c>
      <c r="G11" s="22">
        <v>42150</v>
      </c>
      <c r="H11" s="44" t="s">
        <v>67</v>
      </c>
      <c r="I11" s="76" t="s">
        <v>106</v>
      </c>
      <c r="J11" s="49" t="s">
        <v>236</v>
      </c>
      <c r="K11" s="11">
        <v>177</v>
      </c>
      <c r="L11" s="17">
        <v>801000</v>
      </c>
      <c r="M11" s="17" t="s">
        <v>203</v>
      </c>
      <c r="N11" s="14">
        <v>185000000</v>
      </c>
      <c r="O11" s="55" t="s">
        <v>17</v>
      </c>
      <c r="P11" s="10" t="s">
        <v>14</v>
      </c>
      <c r="Q11" s="47"/>
      <c r="R11" s="48"/>
      <c r="S11" s="48"/>
      <c r="T11" s="118">
        <v>108</v>
      </c>
      <c r="U11" s="13">
        <v>42187</v>
      </c>
      <c r="V11" s="16">
        <v>0</v>
      </c>
      <c r="W11" s="20" t="s">
        <v>232</v>
      </c>
      <c r="X11" s="20" t="s">
        <v>101</v>
      </c>
      <c r="Y11" s="20" t="s">
        <v>54</v>
      </c>
      <c r="Z11" s="20" t="s">
        <v>54</v>
      </c>
      <c r="AA11" s="45" t="s">
        <v>237</v>
      </c>
      <c r="AB11" s="21">
        <v>900062917</v>
      </c>
      <c r="AC11" s="9" t="s">
        <v>48</v>
      </c>
      <c r="AD11" s="10">
        <v>42185</v>
      </c>
      <c r="AE11" s="12" t="s">
        <v>174</v>
      </c>
      <c r="AF11" s="10" t="s">
        <v>164</v>
      </c>
      <c r="AG11" s="14">
        <v>120515</v>
      </c>
      <c r="AH11" s="10">
        <v>42185</v>
      </c>
      <c r="AI11" s="14"/>
      <c r="AJ11" s="14">
        <v>185000000</v>
      </c>
      <c r="AK11" s="16"/>
      <c r="AL11" s="25"/>
      <c r="AM11" s="25">
        <f t="shared" si="1"/>
        <v>185000000</v>
      </c>
      <c r="AN11" s="41" t="s">
        <v>32</v>
      </c>
      <c r="AO11" s="42" t="s">
        <v>64</v>
      </c>
      <c r="AP11" s="42" t="s">
        <v>64</v>
      </c>
      <c r="AQ11" s="42" t="s">
        <v>64</v>
      </c>
      <c r="AR11" s="43" t="s">
        <v>64</v>
      </c>
      <c r="AS11" s="36" t="s">
        <v>195</v>
      </c>
      <c r="AT11" s="10">
        <v>42369</v>
      </c>
      <c r="AU11" s="14" t="e">
        <f t="shared" si="2"/>
        <v>#VALUE!</v>
      </c>
      <c r="AV11" s="14"/>
      <c r="AW11" s="19" t="s">
        <v>315</v>
      </c>
    </row>
    <row r="12" spans="1:49" s="31" customFormat="1" ht="99.95" customHeight="1" x14ac:dyDescent="0.25">
      <c r="B12" s="67">
        <f t="shared" si="4"/>
        <v>46</v>
      </c>
      <c r="C12" s="8"/>
      <c r="D12" s="9" t="s">
        <v>29</v>
      </c>
      <c r="E12" s="57" t="s">
        <v>224</v>
      </c>
      <c r="F12" s="28" t="s">
        <v>219</v>
      </c>
      <c r="G12" s="22">
        <v>42151</v>
      </c>
      <c r="H12" s="44" t="s">
        <v>41</v>
      </c>
      <c r="I12" s="76" t="s">
        <v>117</v>
      </c>
      <c r="J12" s="49" t="s">
        <v>145</v>
      </c>
      <c r="K12" s="11">
        <v>144</v>
      </c>
      <c r="L12" s="17">
        <v>781815</v>
      </c>
      <c r="M12" s="17" t="s">
        <v>87</v>
      </c>
      <c r="N12" s="14">
        <v>17000000</v>
      </c>
      <c r="O12" s="55" t="s">
        <v>17</v>
      </c>
      <c r="P12" s="10" t="s">
        <v>14</v>
      </c>
      <c r="Q12" s="47"/>
      <c r="R12" s="48"/>
      <c r="S12" s="48"/>
      <c r="T12" s="118">
        <v>46</v>
      </c>
      <c r="U12" s="13">
        <v>42174</v>
      </c>
      <c r="V12" s="16">
        <v>0</v>
      </c>
      <c r="W12" s="20" t="s">
        <v>39</v>
      </c>
      <c r="X12" s="20" t="s">
        <v>19</v>
      </c>
      <c r="Y12" s="20" t="s">
        <v>60</v>
      </c>
      <c r="Z12" s="20" t="s">
        <v>60</v>
      </c>
      <c r="AA12" s="45" t="s">
        <v>280</v>
      </c>
      <c r="AB12" s="21">
        <v>84079101</v>
      </c>
      <c r="AC12" s="9"/>
      <c r="AD12" s="10">
        <v>42174</v>
      </c>
      <c r="AE12" s="12" t="s">
        <v>146</v>
      </c>
      <c r="AF12" s="10" t="s">
        <v>92</v>
      </c>
      <c r="AG12" s="14">
        <v>113315</v>
      </c>
      <c r="AH12" s="10">
        <v>42174</v>
      </c>
      <c r="AI12" s="14"/>
      <c r="AJ12" s="14">
        <v>17000000</v>
      </c>
      <c r="AK12" s="16"/>
      <c r="AL12" s="25"/>
      <c r="AM12" s="25">
        <f t="shared" si="1"/>
        <v>17000000</v>
      </c>
      <c r="AN12" s="41" t="s">
        <v>32</v>
      </c>
      <c r="AO12" s="42" t="s">
        <v>64</v>
      </c>
      <c r="AP12" s="42" t="s">
        <v>64</v>
      </c>
      <c r="AQ12" s="42" t="s">
        <v>64</v>
      </c>
      <c r="AR12" s="43" t="s">
        <v>64</v>
      </c>
      <c r="AS12" s="36" t="s">
        <v>195</v>
      </c>
      <c r="AT12" s="10">
        <v>42369</v>
      </c>
      <c r="AU12" s="14" t="e">
        <f t="shared" si="2"/>
        <v>#VALUE!</v>
      </c>
      <c r="AV12" s="14"/>
      <c r="AW12" s="19" t="s">
        <v>208</v>
      </c>
    </row>
    <row r="13" spans="1:49" s="31" customFormat="1" ht="99.95" customHeight="1" x14ac:dyDescent="0.25">
      <c r="B13" s="67">
        <f t="shared" si="4"/>
        <v>104</v>
      </c>
      <c r="C13" s="8"/>
      <c r="D13" s="9" t="s">
        <v>28</v>
      </c>
      <c r="E13" s="57" t="s">
        <v>246</v>
      </c>
      <c r="F13" s="28" t="s">
        <v>8</v>
      </c>
      <c r="G13" s="22">
        <v>42152</v>
      </c>
      <c r="H13" s="44" t="s">
        <v>245</v>
      </c>
      <c r="I13" s="76" t="s">
        <v>74</v>
      </c>
      <c r="J13" s="11" t="s">
        <v>247</v>
      </c>
      <c r="K13" s="11">
        <v>118</v>
      </c>
      <c r="L13" s="17">
        <v>531030</v>
      </c>
      <c r="M13" s="17" t="s">
        <v>255</v>
      </c>
      <c r="N13" s="14">
        <v>1144400000</v>
      </c>
      <c r="O13" s="55" t="s">
        <v>17</v>
      </c>
      <c r="P13" s="10" t="s">
        <v>14</v>
      </c>
      <c r="Q13" s="47"/>
      <c r="R13" s="48"/>
      <c r="S13" s="48"/>
      <c r="T13" s="118">
        <v>104</v>
      </c>
      <c r="U13" s="13">
        <v>42172</v>
      </c>
      <c r="V13" s="16">
        <v>0</v>
      </c>
      <c r="W13" s="20" t="s">
        <v>20</v>
      </c>
      <c r="X13" s="20" t="s">
        <v>20</v>
      </c>
      <c r="Y13" s="20" t="s">
        <v>54</v>
      </c>
      <c r="Z13" s="20" t="s">
        <v>54</v>
      </c>
      <c r="AA13" s="45" t="s">
        <v>281</v>
      </c>
      <c r="AB13" s="21">
        <v>830094283</v>
      </c>
      <c r="AC13" s="9" t="s">
        <v>30</v>
      </c>
      <c r="AD13" s="10">
        <v>42171</v>
      </c>
      <c r="AE13" s="12" t="s">
        <v>167</v>
      </c>
      <c r="AF13" s="10" t="s">
        <v>154</v>
      </c>
      <c r="AG13" s="14">
        <v>109915</v>
      </c>
      <c r="AH13" s="10">
        <v>42171</v>
      </c>
      <c r="AI13" s="14"/>
      <c r="AJ13" s="14">
        <v>1144400000</v>
      </c>
      <c r="AK13" s="16"/>
      <c r="AL13" s="25"/>
      <c r="AM13" s="25">
        <f t="shared" si="1"/>
        <v>1144400000</v>
      </c>
      <c r="AN13" s="37" t="s">
        <v>256</v>
      </c>
      <c r="AO13" s="38" t="s">
        <v>257</v>
      </c>
      <c r="AP13" s="38" t="s">
        <v>258</v>
      </c>
      <c r="AQ13" s="64"/>
      <c r="AR13" s="65"/>
      <c r="AS13" s="66"/>
      <c r="AT13" s="10">
        <f>+AS13+90</f>
        <v>90</v>
      </c>
      <c r="AU13" s="14">
        <f t="shared" si="2"/>
        <v>90</v>
      </c>
      <c r="AV13" s="14"/>
      <c r="AW13" s="19" t="s">
        <v>35</v>
      </c>
    </row>
    <row r="14" spans="1:49" s="31" customFormat="1" ht="99.95" customHeight="1" x14ac:dyDescent="0.25">
      <c r="B14" s="67">
        <f t="shared" si="4"/>
        <v>48</v>
      </c>
      <c r="C14" s="8"/>
      <c r="D14" s="9" t="s">
        <v>110</v>
      </c>
      <c r="E14" s="57"/>
      <c r="F14" s="28" t="s">
        <v>248</v>
      </c>
      <c r="G14" s="22">
        <v>42152</v>
      </c>
      <c r="H14" s="44" t="s">
        <v>41</v>
      </c>
      <c r="I14" s="76" t="s">
        <v>89</v>
      </c>
      <c r="J14" s="49" t="s">
        <v>250</v>
      </c>
      <c r="K14" s="11">
        <v>136</v>
      </c>
      <c r="L14" s="17">
        <v>551217</v>
      </c>
      <c r="M14" s="17" t="s">
        <v>196</v>
      </c>
      <c r="N14" s="14">
        <v>5467080</v>
      </c>
      <c r="O14" s="55" t="s">
        <v>17</v>
      </c>
      <c r="P14" s="10" t="s">
        <v>14</v>
      </c>
      <c r="Q14" s="47"/>
      <c r="R14" s="48"/>
      <c r="S14" s="48"/>
      <c r="T14" s="118">
        <v>48</v>
      </c>
      <c r="U14" s="13">
        <v>42180</v>
      </c>
      <c r="V14" s="16">
        <v>0</v>
      </c>
      <c r="W14" s="20" t="s">
        <v>39</v>
      </c>
      <c r="X14" s="20" t="s">
        <v>251</v>
      </c>
      <c r="Y14" s="20" t="s">
        <v>54</v>
      </c>
      <c r="Z14" s="20" t="s">
        <v>54</v>
      </c>
      <c r="AA14" s="45" t="s">
        <v>316</v>
      </c>
      <c r="AB14" s="21">
        <v>1022358791</v>
      </c>
      <c r="AC14" s="9"/>
      <c r="AD14" s="10">
        <v>42177</v>
      </c>
      <c r="AE14" s="12" t="s">
        <v>157</v>
      </c>
      <c r="AF14" s="10" t="s">
        <v>93</v>
      </c>
      <c r="AG14" s="14">
        <v>114315</v>
      </c>
      <c r="AH14" s="10">
        <v>42178</v>
      </c>
      <c r="AI14" s="14"/>
      <c r="AJ14" s="14">
        <v>2923200</v>
      </c>
      <c r="AK14" s="16"/>
      <c r="AL14" s="25"/>
      <c r="AM14" s="25">
        <f t="shared" si="1"/>
        <v>2923200</v>
      </c>
      <c r="AN14" s="41" t="s">
        <v>32</v>
      </c>
      <c r="AO14" s="42" t="s">
        <v>64</v>
      </c>
      <c r="AP14" s="42" t="s">
        <v>64</v>
      </c>
      <c r="AQ14" s="42" t="s">
        <v>64</v>
      </c>
      <c r="AR14" s="43" t="s">
        <v>64</v>
      </c>
      <c r="AS14" s="36" t="s">
        <v>195</v>
      </c>
      <c r="AT14" s="10" t="e">
        <f>+AS14+90</f>
        <v>#VALUE!</v>
      </c>
      <c r="AU14" s="14" t="e">
        <f t="shared" si="2"/>
        <v>#VALUE!</v>
      </c>
      <c r="AV14" s="14"/>
      <c r="AW14" s="19" t="s">
        <v>141</v>
      </c>
    </row>
    <row r="15" spans="1:49" s="31" customFormat="1" ht="99.95" customHeight="1" x14ac:dyDescent="0.25">
      <c r="B15" s="8">
        <f t="shared" ref="B15:B31" si="5">+IF(T15="",0,T15)</f>
        <v>47</v>
      </c>
      <c r="C15" s="8"/>
      <c r="D15" s="9" t="s">
        <v>28</v>
      </c>
      <c r="E15" s="57"/>
      <c r="F15" s="28" t="s">
        <v>249</v>
      </c>
      <c r="G15" s="22">
        <v>42156</v>
      </c>
      <c r="H15" s="44" t="s">
        <v>41</v>
      </c>
      <c r="I15" s="76" t="s">
        <v>118</v>
      </c>
      <c r="J15" s="49" t="s">
        <v>252</v>
      </c>
      <c r="K15" s="11">
        <v>178</v>
      </c>
      <c r="L15" s="17">
        <v>721015</v>
      </c>
      <c r="M15" s="17" t="s">
        <v>86</v>
      </c>
      <c r="N15" s="14">
        <v>8000000</v>
      </c>
      <c r="O15" s="55" t="s">
        <v>17</v>
      </c>
      <c r="P15" s="10" t="s">
        <v>14</v>
      </c>
      <c r="Q15" s="47"/>
      <c r="R15" s="48"/>
      <c r="S15" s="48"/>
      <c r="T15" s="54">
        <v>47</v>
      </c>
      <c r="U15" s="13">
        <v>42173</v>
      </c>
      <c r="V15" s="16">
        <v>0</v>
      </c>
      <c r="W15" s="20" t="s">
        <v>21</v>
      </c>
      <c r="X15" s="20" t="s">
        <v>21</v>
      </c>
      <c r="Y15" s="20" t="s">
        <v>143</v>
      </c>
      <c r="Z15" s="20" t="s">
        <v>144</v>
      </c>
      <c r="AA15" s="45" t="s">
        <v>282</v>
      </c>
      <c r="AB15" s="21">
        <v>79913293</v>
      </c>
      <c r="AC15" s="9"/>
      <c r="AD15" s="10">
        <v>42172</v>
      </c>
      <c r="AE15" s="12" t="s">
        <v>175</v>
      </c>
      <c r="AF15" s="10" t="s">
        <v>91</v>
      </c>
      <c r="AG15" s="14">
        <v>111815</v>
      </c>
      <c r="AH15" s="10">
        <v>42172</v>
      </c>
      <c r="AI15" s="14"/>
      <c r="AJ15" s="14">
        <v>8000000</v>
      </c>
      <c r="AK15" s="16"/>
      <c r="AL15" s="25"/>
      <c r="AM15" s="25">
        <f t="shared" si="1"/>
        <v>8000000</v>
      </c>
      <c r="AN15" s="37" t="s">
        <v>253</v>
      </c>
      <c r="AO15" s="38" t="s">
        <v>109</v>
      </c>
      <c r="AP15" s="38" t="s">
        <v>254</v>
      </c>
      <c r="AQ15" s="38"/>
      <c r="AR15" s="39"/>
      <c r="AS15" s="36" t="s">
        <v>195</v>
      </c>
      <c r="AT15" s="10" t="e">
        <f>+AS15+30</f>
        <v>#VALUE!</v>
      </c>
      <c r="AU15" s="14" t="e">
        <f t="shared" si="2"/>
        <v>#VALUE!</v>
      </c>
      <c r="AV15" s="14"/>
      <c r="AW15" s="19" t="s">
        <v>38</v>
      </c>
    </row>
    <row r="16" spans="1:49" s="31" customFormat="1" ht="99.95" customHeight="1" x14ac:dyDescent="0.25">
      <c r="B16" s="8" t="str">
        <f t="shared" si="5"/>
        <v>15OPAV17491P</v>
      </c>
      <c r="C16" s="8"/>
      <c r="D16" s="9" t="s">
        <v>28</v>
      </c>
      <c r="E16" s="57"/>
      <c r="F16" s="28" t="s">
        <v>265</v>
      </c>
      <c r="G16" s="22">
        <v>42157</v>
      </c>
      <c r="H16" s="44" t="s">
        <v>67</v>
      </c>
      <c r="I16" s="76" t="s">
        <v>122</v>
      </c>
      <c r="J16" s="49" t="s">
        <v>267</v>
      </c>
      <c r="K16" s="11">
        <v>123</v>
      </c>
      <c r="L16" s="17"/>
      <c r="M16" s="17" t="s">
        <v>86</v>
      </c>
      <c r="N16" s="14">
        <v>46996637</v>
      </c>
      <c r="O16" s="55" t="s">
        <v>17</v>
      </c>
      <c r="P16" s="10" t="s">
        <v>14</v>
      </c>
      <c r="Q16" s="47"/>
      <c r="R16" s="48"/>
      <c r="S16" s="48"/>
      <c r="T16" s="54" t="s">
        <v>268</v>
      </c>
      <c r="U16" s="13">
        <v>42157</v>
      </c>
      <c r="V16" s="16">
        <v>0</v>
      </c>
      <c r="W16" s="20" t="s">
        <v>39</v>
      </c>
      <c r="X16" s="20" t="s">
        <v>19</v>
      </c>
      <c r="Y16" s="20" t="s">
        <v>127</v>
      </c>
      <c r="Z16" s="20" t="s">
        <v>128</v>
      </c>
      <c r="AA16" s="45" t="s">
        <v>269</v>
      </c>
      <c r="AB16" s="21">
        <v>802022016</v>
      </c>
      <c r="AC16" s="9" t="s">
        <v>30</v>
      </c>
      <c r="AD16" s="10">
        <v>42152</v>
      </c>
      <c r="AE16" s="12" t="s">
        <v>156</v>
      </c>
      <c r="AF16" s="10" t="s">
        <v>91</v>
      </c>
      <c r="AG16" s="14">
        <v>104515</v>
      </c>
      <c r="AH16" s="10">
        <v>42152</v>
      </c>
      <c r="AI16" s="14"/>
      <c r="AJ16" s="14">
        <v>46996637</v>
      </c>
      <c r="AK16" s="16"/>
      <c r="AL16" s="25"/>
      <c r="AM16" s="25">
        <f t="shared" si="1"/>
        <v>46996637</v>
      </c>
      <c r="AN16" s="41" t="s">
        <v>32</v>
      </c>
      <c r="AO16" s="42" t="s">
        <v>64</v>
      </c>
      <c r="AP16" s="42" t="s">
        <v>64</v>
      </c>
      <c r="AQ16" s="42" t="s">
        <v>64</v>
      </c>
      <c r="AR16" s="43" t="s">
        <v>64</v>
      </c>
      <c r="AS16" s="36" t="s">
        <v>195</v>
      </c>
      <c r="AT16" s="10" t="e">
        <f>+AS16+30</f>
        <v>#VALUE!</v>
      </c>
      <c r="AU16" s="14" t="e">
        <f t="shared" si="2"/>
        <v>#VALUE!</v>
      </c>
      <c r="AV16" s="14"/>
      <c r="AW16" s="19" t="s">
        <v>63</v>
      </c>
    </row>
    <row r="17" spans="2:49" s="31" customFormat="1" ht="99.95" customHeight="1" x14ac:dyDescent="0.25">
      <c r="B17" s="8">
        <f t="shared" si="5"/>
        <v>97</v>
      </c>
      <c r="C17" s="8"/>
      <c r="D17" s="9" t="s">
        <v>110</v>
      </c>
      <c r="E17" s="57"/>
      <c r="F17" s="28" t="s">
        <v>266</v>
      </c>
      <c r="G17" s="22">
        <v>42158</v>
      </c>
      <c r="H17" s="44" t="s">
        <v>67</v>
      </c>
      <c r="I17" s="76" t="s">
        <v>73</v>
      </c>
      <c r="J17" s="49" t="s">
        <v>270</v>
      </c>
      <c r="K17" s="11">
        <v>267</v>
      </c>
      <c r="L17" s="17">
        <v>811115</v>
      </c>
      <c r="M17" s="17" t="s">
        <v>188</v>
      </c>
      <c r="N17" s="14">
        <v>163950000</v>
      </c>
      <c r="O17" s="55" t="s">
        <v>17</v>
      </c>
      <c r="P17" s="10" t="s">
        <v>14</v>
      </c>
      <c r="Q17" s="47"/>
      <c r="R17" s="48"/>
      <c r="S17" s="48"/>
      <c r="T17" s="54">
        <v>97</v>
      </c>
      <c r="U17" s="13">
        <v>42166</v>
      </c>
      <c r="V17" s="16">
        <v>0</v>
      </c>
      <c r="W17" s="20" t="s">
        <v>39</v>
      </c>
      <c r="X17" s="20" t="s">
        <v>19</v>
      </c>
      <c r="Y17" s="20" t="s">
        <v>54</v>
      </c>
      <c r="Z17" s="20" t="s">
        <v>54</v>
      </c>
      <c r="AA17" s="45" t="s">
        <v>129</v>
      </c>
      <c r="AB17" s="21">
        <v>830137868</v>
      </c>
      <c r="AC17" s="9" t="s">
        <v>50</v>
      </c>
      <c r="AD17" s="10">
        <v>42160</v>
      </c>
      <c r="AE17" s="12" t="s">
        <v>178</v>
      </c>
      <c r="AF17" s="10" t="s">
        <v>94</v>
      </c>
      <c r="AG17" s="14">
        <v>106515</v>
      </c>
      <c r="AH17" s="10">
        <v>42160</v>
      </c>
      <c r="AI17" s="14"/>
      <c r="AJ17" s="14">
        <v>163950000</v>
      </c>
      <c r="AK17" s="16"/>
      <c r="AL17" s="25"/>
      <c r="AM17" s="25">
        <f t="shared" si="1"/>
        <v>163950000</v>
      </c>
      <c r="AN17" s="41" t="s">
        <v>32</v>
      </c>
      <c r="AO17" s="42" t="s">
        <v>64</v>
      </c>
      <c r="AP17" s="42" t="s">
        <v>64</v>
      </c>
      <c r="AQ17" s="42" t="s">
        <v>64</v>
      </c>
      <c r="AR17" s="43" t="s">
        <v>64</v>
      </c>
      <c r="AS17" s="36" t="s">
        <v>195</v>
      </c>
      <c r="AT17" s="10" t="e">
        <f>+AS17+90</f>
        <v>#VALUE!</v>
      </c>
      <c r="AU17" s="14" t="e">
        <f t="shared" si="2"/>
        <v>#VALUE!</v>
      </c>
      <c r="AV17" s="14"/>
      <c r="AW17" s="19" t="s">
        <v>43</v>
      </c>
    </row>
    <row r="18" spans="2:49" s="31" customFormat="1" ht="99.95" customHeight="1" x14ac:dyDescent="0.25">
      <c r="B18" s="8">
        <f t="shared" si="5"/>
        <v>107</v>
      </c>
      <c r="C18" s="8"/>
      <c r="D18" s="9" t="s">
        <v>28</v>
      </c>
      <c r="E18" s="57" t="s">
        <v>317</v>
      </c>
      <c r="F18" s="28" t="s">
        <v>296</v>
      </c>
      <c r="G18" s="22">
        <v>42171</v>
      </c>
      <c r="H18" s="44" t="s">
        <v>67</v>
      </c>
      <c r="I18" s="76" t="s">
        <v>71</v>
      </c>
      <c r="J18" s="49" t="s">
        <v>301</v>
      </c>
      <c r="K18" s="11">
        <v>263</v>
      </c>
      <c r="L18" s="17">
        <v>801318</v>
      </c>
      <c r="M18" s="17" t="s">
        <v>203</v>
      </c>
      <c r="N18" s="14">
        <v>2436000</v>
      </c>
      <c r="O18" s="55" t="s">
        <v>17</v>
      </c>
      <c r="P18" s="10" t="s">
        <v>14</v>
      </c>
      <c r="Q18" s="47"/>
      <c r="R18" s="48"/>
      <c r="S18" s="48"/>
      <c r="T18" s="54">
        <v>107</v>
      </c>
      <c r="U18" s="13">
        <v>42188</v>
      </c>
      <c r="V18" s="16">
        <v>0</v>
      </c>
      <c r="W18" s="20" t="s">
        <v>39</v>
      </c>
      <c r="X18" s="20" t="s">
        <v>202</v>
      </c>
      <c r="Y18" s="20" t="s">
        <v>153</v>
      </c>
      <c r="Z18" s="20" t="s">
        <v>56</v>
      </c>
      <c r="AA18" s="45" t="s">
        <v>302</v>
      </c>
      <c r="AB18" s="21">
        <v>837000220</v>
      </c>
      <c r="AC18" s="9" t="s">
        <v>51</v>
      </c>
      <c r="AD18" s="10">
        <v>42185</v>
      </c>
      <c r="AE18" s="12" t="s">
        <v>180</v>
      </c>
      <c r="AF18" s="10" t="s">
        <v>158</v>
      </c>
      <c r="AG18" s="14">
        <v>120615</v>
      </c>
      <c r="AH18" s="10">
        <v>42185</v>
      </c>
      <c r="AI18" s="14"/>
      <c r="AJ18" s="14">
        <v>2436000</v>
      </c>
      <c r="AK18" s="16"/>
      <c r="AL18" s="25"/>
      <c r="AM18" s="25">
        <f t="shared" si="1"/>
        <v>2436000</v>
      </c>
      <c r="AN18" s="37" t="s">
        <v>32</v>
      </c>
      <c r="AO18" s="38" t="s">
        <v>64</v>
      </c>
      <c r="AP18" s="38" t="s">
        <v>64</v>
      </c>
      <c r="AQ18" s="38" t="s">
        <v>64</v>
      </c>
      <c r="AR18" s="39" t="s">
        <v>64</v>
      </c>
      <c r="AS18" s="36" t="s">
        <v>195</v>
      </c>
      <c r="AT18" s="10" t="e">
        <f>+AS18+15</f>
        <v>#VALUE!</v>
      </c>
      <c r="AU18" s="14" t="e">
        <f t="shared" si="2"/>
        <v>#VALUE!</v>
      </c>
      <c r="AV18" s="14"/>
      <c r="AW18" s="19" t="s">
        <v>104</v>
      </c>
    </row>
    <row r="19" spans="2:49" s="31" customFormat="1" ht="99.95" customHeight="1" x14ac:dyDescent="0.25">
      <c r="B19" s="8">
        <f t="shared" si="5"/>
        <v>0</v>
      </c>
      <c r="C19" s="8"/>
      <c r="D19" s="9" t="s">
        <v>29</v>
      </c>
      <c r="E19" s="57" t="s">
        <v>298</v>
      </c>
      <c r="F19" s="28" t="s">
        <v>297</v>
      </c>
      <c r="G19" s="22">
        <v>42171</v>
      </c>
      <c r="H19" s="44" t="s">
        <v>67</v>
      </c>
      <c r="I19" s="76" t="s">
        <v>71</v>
      </c>
      <c r="J19" s="49" t="s">
        <v>299</v>
      </c>
      <c r="K19" s="11">
        <v>184</v>
      </c>
      <c r="L19" s="17">
        <v>781815</v>
      </c>
      <c r="M19" s="17" t="s">
        <v>87</v>
      </c>
      <c r="N19" s="14">
        <v>20000000</v>
      </c>
      <c r="O19" s="55"/>
      <c r="P19" s="10"/>
      <c r="Q19" s="47"/>
      <c r="R19" s="48"/>
      <c r="S19" s="48"/>
      <c r="T19" s="54"/>
      <c r="U19" s="13"/>
      <c r="V19" s="16"/>
      <c r="W19" s="20" t="s">
        <v>39</v>
      </c>
      <c r="X19" s="20" t="s">
        <v>19</v>
      </c>
      <c r="Y19" s="20" t="s">
        <v>57</v>
      </c>
      <c r="Z19" s="20" t="s">
        <v>57</v>
      </c>
      <c r="AA19" s="45" t="s">
        <v>300</v>
      </c>
      <c r="AB19" s="21">
        <v>860519235</v>
      </c>
      <c r="AC19" s="9" t="s">
        <v>49</v>
      </c>
      <c r="AD19" s="10"/>
      <c r="AE19" s="12" t="s">
        <v>163</v>
      </c>
      <c r="AF19" s="10" t="s">
        <v>92</v>
      </c>
      <c r="AG19" s="14"/>
      <c r="AH19" s="10"/>
      <c r="AI19" s="14"/>
      <c r="AJ19" s="14">
        <v>20000000</v>
      </c>
      <c r="AK19" s="16"/>
      <c r="AL19" s="25"/>
      <c r="AM19" s="25">
        <f t="shared" si="1"/>
        <v>20000000</v>
      </c>
      <c r="AN19" s="37" t="s">
        <v>32</v>
      </c>
      <c r="AO19" s="38" t="s">
        <v>64</v>
      </c>
      <c r="AP19" s="38" t="s">
        <v>64</v>
      </c>
      <c r="AQ19" s="38" t="s">
        <v>64</v>
      </c>
      <c r="AR19" s="39" t="s">
        <v>64</v>
      </c>
      <c r="AS19" s="36" t="s">
        <v>195</v>
      </c>
      <c r="AT19" s="70">
        <v>42551</v>
      </c>
      <c r="AU19" s="14" t="e">
        <f t="shared" si="2"/>
        <v>#VALUE!</v>
      </c>
      <c r="AV19" s="14"/>
      <c r="AW19" s="19" t="s">
        <v>66</v>
      </c>
    </row>
    <row r="20" spans="2:49" s="31" customFormat="1" ht="99.95" customHeight="1" x14ac:dyDescent="0.25">
      <c r="B20" s="8">
        <f t="shared" si="5"/>
        <v>0</v>
      </c>
      <c r="C20" s="8"/>
      <c r="D20" s="9" t="s">
        <v>29</v>
      </c>
      <c r="E20" s="57" t="s">
        <v>222</v>
      </c>
      <c r="F20" s="28" t="s">
        <v>147</v>
      </c>
      <c r="G20" s="22">
        <v>42172</v>
      </c>
      <c r="H20" s="44" t="s">
        <v>69</v>
      </c>
      <c r="I20" s="76" t="s">
        <v>71</v>
      </c>
      <c r="J20" s="49" t="s">
        <v>290</v>
      </c>
      <c r="K20" s="11">
        <v>265</v>
      </c>
      <c r="L20" s="17">
        <v>721015</v>
      </c>
      <c r="M20" s="17" t="s">
        <v>86</v>
      </c>
      <c r="N20" s="14">
        <v>220000000</v>
      </c>
      <c r="O20" s="55"/>
      <c r="P20" s="10"/>
      <c r="Q20" s="47"/>
      <c r="R20" s="48"/>
      <c r="S20" s="48"/>
      <c r="T20" s="54"/>
      <c r="U20" s="13"/>
      <c r="V20" s="16"/>
      <c r="W20" s="20" t="s">
        <v>21</v>
      </c>
      <c r="X20" s="20" t="s">
        <v>21</v>
      </c>
      <c r="Y20" s="20" t="s">
        <v>58</v>
      </c>
      <c r="Z20" s="20" t="s">
        <v>291</v>
      </c>
      <c r="AA20" s="45"/>
      <c r="AB20" s="21"/>
      <c r="AC20" s="9"/>
      <c r="AD20" s="10"/>
      <c r="AE20" s="12" t="s">
        <v>159</v>
      </c>
      <c r="AF20" s="10" t="s">
        <v>292</v>
      </c>
      <c r="AG20" s="14"/>
      <c r="AH20" s="10"/>
      <c r="AI20" s="14"/>
      <c r="AJ20" s="14"/>
      <c r="AK20" s="16"/>
      <c r="AL20" s="25"/>
      <c r="AM20" s="25">
        <f t="shared" si="1"/>
        <v>0</v>
      </c>
      <c r="AN20" s="37" t="s">
        <v>293</v>
      </c>
      <c r="AO20" s="38" t="s">
        <v>217</v>
      </c>
      <c r="AP20" s="38" t="s">
        <v>294</v>
      </c>
      <c r="AQ20" s="38"/>
      <c r="AR20" s="39"/>
      <c r="AS20" s="36" t="s">
        <v>195</v>
      </c>
      <c r="AT20" s="10" t="e">
        <f>+AS20+(3*30)</f>
        <v>#VALUE!</v>
      </c>
      <c r="AU20" s="14" t="e">
        <f t="shared" si="2"/>
        <v>#VALUE!</v>
      </c>
      <c r="AV20" s="14"/>
      <c r="AW20" s="75" t="s">
        <v>204</v>
      </c>
    </row>
    <row r="21" spans="2:49" s="31" customFormat="1" ht="99.95" customHeight="1" x14ac:dyDescent="0.25">
      <c r="B21" s="8">
        <f t="shared" si="5"/>
        <v>0</v>
      </c>
      <c r="C21" s="8"/>
      <c r="D21" s="9" t="s">
        <v>110</v>
      </c>
      <c r="E21" s="57"/>
      <c r="F21" s="28" t="s">
        <v>295</v>
      </c>
      <c r="G21" s="22">
        <v>42173</v>
      </c>
      <c r="H21" s="44" t="s">
        <v>67</v>
      </c>
      <c r="I21" s="76" t="s">
        <v>73</v>
      </c>
      <c r="J21" s="49" t="s">
        <v>303</v>
      </c>
      <c r="K21" s="11">
        <v>182</v>
      </c>
      <c r="L21" s="17">
        <v>432323</v>
      </c>
      <c r="M21" s="17" t="s">
        <v>194</v>
      </c>
      <c r="N21" s="14">
        <v>117978708</v>
      </c>
      <c r="O21" s="55"/>
      <c r="P21" s="10"/>
      <c r="Q21" s="47"/>
      <c r="R21" s="48"/>
      <c r="S21" s="48"/>
      <c r="T21" s="54"/>
      <c r="U21" s="13"/>
      <c r="V21" s="16"/>
      <c r="W21" s="20" t="s">
        <v>18</v>
      </c>
      <c r="X21" s="20" t="s">
        <v>18</v>
      </c>
      <c r="Y21" s="20" t="s">
        <v>54</v>
      </c>
      <c r="Z21" s="20" t="s">
        <v>54</v>
      </c>
      <c r="AA21" s="45" t="s">
        <v>304</v>
      </c>
      <c r="AB21" s="21">
        <v>800177588</v>
      </c>
      <c r="AC21" s="9" t="s">
        <v>51</v>
      </c>
      <c r="AD21" s="10"/>
      <c r="AE21" s="12" t="s">
        <v>179</v>
      </c>
      <c r="AF21" s="10" t="s">
        <v>94</v>
      </c>
      <c r="AG21" s="14"/>
      <c r="AH21" s="10"/>
      <c r="AI21" s="14"/>
      <c r="AJ21" s="14">
        <v>117978708</v>
      </c>
      <c r="AK21" s="16"/>
      <c r="AL21" s="25"/>
      <c r="AM21" s="25">
        <f t="shared" si="1"/>
        <v>117978708</v>
      </c>
      <c r="AN21" s="37" t="s">
        <v>190</v>
      </c>
      <c r="AO21" s="38" t="s">
        <v>191</v>
      </c>
      <c r="AP21" s="38" t="s">
        <v>305</v>
      </c>
      <c r="AQ21" s="38"/>
      <c r="AR21" s="39"/>
      <c r="AS21" s="36" t="s">
        <v>195</v>
      </c>
      <c r="AT21" s="10" t="e">
        <f>+AS21+(5*30)</f>
        <v>#VALUE!</v>
      </c>
      <c r="AU21" s="14" t="e">
        <f t="shared" si="2"/>
        <v>#VALUE!</v>
      </c>
      <c r="AV21" s="14"/>
      <c r="AW21" s="69"/>
    </row>
    <row r="22" spans="2:49" s="31" customFormat="1" ht="99.95" customHeight="1" x14ac:dyDescent="0.25">
      <c r="B22" s="8">
        <f t="shared" si="5"/>
        <v>0</v>
      </c>
      <c r="C22" s="8"/>
      <c r="D22" s="9" t="s">
        <v>110</v>
      </c>
      <c r="E22" s="57"/>
      <c r="F22" s="28" t="s">
        <v>283</v>
      </c>
      <c r="G22" s="22">
        <v>42174</v>
      </c>
      <c r="H22" s="44" t="s">
        <v>41</v>
      </c>
      <c r="I22" s="76" t="s">
        <v>121</v>
      </c>
      <c r="J22" s="49" t="s">
        <v>285</v>
      </c>
      <c r="K22" s="11">
        <v>262</v>
      </c>
      <c r="L22" s="17">
        <v>401017</v>
      </c>
      <c r="M22" s="17" t="s">
        <v>221</v>
      </c>
      <c r="N22" s="14">
        <v>5054000</v>
      </c>
      <c r="O22" s="55"/>
      <c r="P22" s="10"/>
      <c r="Q22" s="47"/>
      <c r="R22" s="48"/>
      <c r="S22" s="48"/>
      <c r="T22" s="54"/>
      <c r="U22" s="13"/>
      <c r="V22" s="16"/>
      <c r="W22" s="20" t="s">
        <v>18</v>
      </c>
      <c r="X22" s="20" t="s">
        <v>286</v>
      </c>
      <c r="Y22" s="20" t="s">
        <v>126</v>
      </c>
      <c r="Z22" s="20" t="s">
        <v>126</v>
      </c>
      <c r="AA22" s="45"/>
      <c r="AB22" s="21"/>
      <c r="AC22" s="9"/>
      <c r="AD22" s="10"/>
      <c r="AE22" s="12" t="s">
        <v>184</v>
      </c>
      <c r="AF22" s="10" t="s">
        <v>171</v>
      </c>
      <c r="AG22" s="14"/>
      <c r="AH22" s="10"/>
      <c r="AI22" s="14"/>
      <c r="AJ22" s="14"/>
      <c r="AK22" s="16"/>
      <c r="AL22" s="25"/>
      <c r="AM22" s="25">
        <f t="shared" si="1"/>
        <v>0</v>
      </c>
      <c r="AN22" s="37" t="s">
        <v>32</v>
      </c>
      <c r="AO22" s="38" t="s">
        <v>64</v>
      </c>
      <c r="AP22" s="38" t="s">
        <v>64</v>
      </c>
      <c r="AQ22" s="38" t="s">
        <v>64</v>
      </c>
      <c r="AR22" s="39" t="s">
        <v>64</v>
      </c>
      <c r="AS22" s="36" t="s">
        <v>195</v>
      </c>
      <c r="AT22" s="10" t="e">
        <f>+AS22+30</f>
        <v>#VALUE!</v>
      </c>
      <c r="AU22" s="14" t="e">
        <f t="shared" si="2"/>
        <v>#VALUE!</v>
      </c>
      <c r="AV22" s="14"/>
      <c r="AW22" s="19" t="s">
        <v>37</v>
      </c>
    </row>
    <row r="23" spans="2:49" s="31" customFormat="1" ht="99.95" customHeight="1" x14ac:dyDescent="0.25">
      <c r="B23" s="8">
        <f t="shared" si="5"/>
        <v>0</v>
      </c>
      <c r="C23" s="8"/>
      <c r="D23" s="9" t="s">
        <v>110</v>
      </c>
      <c r="E23" s="57"/>
      <c r="F23" s="28" t="s">
        <v>284</v>
      </c>
      <c r="G23" s="22">
        <v>42174</v>
      </c>
      <c r="H23" s="44" t="s">
        <v>41</v>
      </c>
      <c r="I23" s="76" t="s">
        <v>73</v>
      </c>
      <c r="J23" s="49" t="s">
        <v>287</v>
      </c>
      <c r="K23" s="11">
        <v>251</v>
      </c>
      <c r="L23" s="17">
        <v>811017</v>
      </c>
      <c r="M23" s="17" t="s">
        <v>188</v>
      </c>
      <c r="N23" s="14">
        <v>28000000</v>
      </c>
      <c r="O23" s="55"/>
      <c r="P23" s="10"/>
      <c r="Q23" s="47"/>
      <c r="R23" s="48"/>
      <c r="S23" s="48"/>
      <c r="T23" s="54"/>
      <c r="U23" s="13"/>
      <c r="V23" s="16"/>
      <c r="W23" s="20" t="s">
        <v>18</v>
      </c>
      <c r="X23" s="20" t="s">
        <v>286</v>
      </c>
      <c r="Y23" s="20" t="s">
        <v>54</v>
      </c>
      <c r="Z23" s="20" t="s">
        <v>54</v>
      </c>
      <c r="AA23" s="45"/>
      <c r="AB23" s="21"/>
      <c r="AC23" s="9"/>
      <c r="AD23" s="10"/>
      <c r="AE23" s="12" t="s">
        <v>176</v>
      </c>
      <c r="AF23" s="10" t="s">
        <v>94</v>
      </c>
      <c r="AG23" s="14"/>
      <c r="AH23" s="10"/>
      <c r="AI23" s="14"/>
      <c r="AJ23" s="14"/>
      <c r="AK23" s="16"/>
      <c r="AL23" s="25"/>
      <c r="AM23" s="25">
        <f t="shared" si="1"/>
        <v>0</v>
      </c>
      <c r="AN23" s="37" t="s">
        <v>288</v>
      </c>
      <c r="AO23" s="38" t="s">
        <v>289</v>
      </c>
      <c r="AP23" s="38"/>
      <c r="AQ23" s="38"/>
      <c r="AR23" s="39"/>
      <c r="AS23" s="36" t="s">
        <v>195</v>
      </c>
      <c r="AT23" s="10" t="e">
        <f>+AS23+15</f>
        <v>#VALUE!</v>
      </c>
      <c r="AU23" s="14" t="e">
        <f t="shared" si="2"/>
        <v>#VALUE!</v>
      </c>
      <c r="AV23" s="14"/>
      <c r="AW23" s="69"/>
    </row>
    <row r="24" spans="2:49" s="31" customFormat="1" ht="99.95" customHeight="1" x14ac:dyDescent="0.25">
      <c r="B24" s="8">
        <f t="shared" si="5"/>
        <v>0</v>
      </c>
      <c r="C24" s="8"/>
      <c r="D24" s="9" t="s">
        <v>28</v>
      </c>
      <c r="E24" s="57"/>
      <c r="F24" s="28" t="s">
        <v>338</v>
      </c>
      <c r="G24" s="22">
        <v>42179</v>
      </c>
      <c r="H24" s="44" t="s">
        <v>41</v>
      </c>
      <c r="I24" s="76" t="s">
        <v>115</v>
      </c>
      <c r="J24" s="49" t="s">
        <v>342</v>
      </c>
      <c r="K24" s="11">
        <v>187</v>
      </c>
      <c r="L24" s="17">
        <v>781815</v>
      </c>
      <c r="M24" s="17" t="s">
        <v>87</v>
      </c>
      <c r="N24" s="14">
        <v>5800000</v>
      </c>
      <c r="O24" s="55"/>
      <c r="P24" s="10"/>
      <c r="Q24" s="47"/>
      <c r="R24" s="48"/>
      <c r="S24" s="48"/>
      <c r="T24" s="54"/>
      <c r="U24" s="13"/>
      <c r="V24" s="16"/>
      <c r="W24" s="20" t="s">
        <v>39</v>
      </c>
      <c r="X24" s="20" t="s">
        <v>19</v>
      </c>
      <c r="Y24" s="20" t="s">
        <v>61</v>
      </c>
      <c r="Z24" s="20" t="s">
        <v>62</v>
      </c>
      <c r="AA24" s="45"/>
      <c r="AB24" s="21"/>
      <c r="AC24" s="9"/>
      <c r="AD24" s="10"/>
      <c r="AE24" s="12" t="s">
        <v>165</v>
      </c>
      <c r="AF24" s="10" t="s">
        <v>92</v>
      </c>
      <c r="AG24" s="14"/>
      <c r="AH24" s="10"/>
      <c r="AI24" s="14"/>
      <c r="AJ24" s="14">
        <v>2900000</v>
      </c>
      <c r="AK24" s="16">
        <v>2900000</v>
      </c>
      <c r="AL24" s="25"/>
      <c r="AM24" s="25">
        <f t="shared" si="1"/>
        <v>5800000</v>
      </c>
      <c r="AN24" s="37" t="s">
        <v>32</v>
      </c>
      <c r="AO24" s="38" t="s">
        <v>64</v>
      </c>
      <c r="AP24" s="38" t="s">
        <v>64</v>
      </c>
      <c r="AQ24" s="38" t="s">
        <v>64</v>
      </c>
      <c r="AR24" s="39" t="s">
        <v>64</v>
      </c>
      <c r="AS24" s="36" t="s">
        <v>195</v>
      </c>
      <c r="AT24" s="10" t="e">
        <f>+AS24+365</f>
        <v>#VALUE!</v>
      </c>
      <c r="AU24" s="14" t="e">
        <f t="shared" si="2"/>
        <v>#VALUE!</v>
      </c>
      <c r="AV24" s="14"/>
      <c r="AW24" s="19" t="s">
        <v>83</v>
      </c>
    </row>
    <row r="25" spans="2:49" s="31" customFormat="1" ht="99.95" customHeight="1" x14ac:dyDescent="0.25">
      <c r="B25" s="8">
        <f t="shared" si="5"/>
        <v>0</v>
      </c>
      <c r="C25" s="8"/>
      <c r="D25" s="9" t="s">
        <v>29</v>
      </c>
      <c r="E25" s="57" t="s">
        <v>349</v>
      </c>
      <c r="F25" s="28" t="s">
        <v>339</v>
      </c>
      <c r="G25" s="22">
        <v>42179</v>
      </c>
      <c r="H25" s="44" t="s">
        <v>41</v>
      </c>
      <c r="I25" s="76" t="s">
        <v>120</v>
      </c>
      <c r="J25" s="49" t="s">
        <v>343</v>
      </c>
      <c r="K25" s="11">
        <v>188</v>
      </c>
      <c r="L25" s="17">
        <v>781815</v>
      </c>
      <c r="M25" s="17" t="s">
        <v>87</v>
      </c>
      <c r="N25" s="14">
        <v>22000000</v>
      </c>
      <c r="O25" s="55"/>
      <c r="P25" s="10"/>
      <c r="Q25" s="47"/>
      <c r="R25" s="48"/>
      <c r="S25" s="48"/>
      <c r="T25" s="54"/>
      <c r="U25" s="13"/>
      <c r="V25" s="16"/>
      <c r="W25" s="20" t="s">
        <v>39</v>
      </c>
      <c r="X25" s="20" t="s">
        <v>19</v>
      </c>
      <c r="Y25" s="20" t="s">
        <v>259</v>
      </c>
      <c r="Z25" s="20"/>
      <c r="AA25" s="45"/>
      <c r="AB25" s="21"/>
      <c r="AC25" s="9"/>
      <c r="AD25" s="10"/>
      <c r="AE25" s="12" t="s">
        <v>166</v>
      </c>
      <c r="AF25" s="10" t="s">
        <v>92</v>
      </c>
      <c r="AG25" s="14"/>
      <c r="AH25" s="10"/>
      <c r="AI25" s="14"/>
      <c r="AJ25" s="14">
        <v>11000000</v>
      </c>
      <c r="AK25" s="16">
        <v>11000000</v>
      </c>
      <c r="AL25" s="25"/>
      <c r="AM25" s="25">
        <f t="shared" si="1"/>
        <v>22000000</v>
      </c>
      <c r="AN25" s="37" t="s">
        <v>32</v>
      </c>
      <c r="AO25" s="38" t="s">
        <v>64</v>
      </c>
      <c r="AP25" s="38" t="s">
        <v>64</v>
      </c>
      <c r="AQ25" s="38" t="s">
        <v>64</v>
      </c>
      <c r="AR25" s="39" t="s">
        <v>64</v>
      </c>
      <c r="AS25" s="36" t="s">
        <v>195</v>
      </c>
      <c r="AT25" s="10" t="e">
        <f>+AS25+365</f>
        <v>#VALUE!</v>
      </c>
      <c r="AU25" s="14" t="e">
        <f t="shared" si="2"/>
        <v>#VALUE!</v>
      </c>
      <c r="AV25" s="14"/>
      <c r="AW25" s="19" t="s">
        <v>44</v>
      </c>
    </row>
    <row r="26" spans="2:49" s="31" customFormat="1" ht="99.95" customHeight="1" x14ac:dyDescent="0.25">
      <c r="B26" s="8">
        <f t="shared" si="5"/>
        <v>0</v>
      </c>
      <c r="C26" s="8"/>
      <c r="D26" s="9" t="s">
        <v>29</v>
      </c>
      <c r="E26" s="57" t="s">
        <v>350</v>
      </c>
      <c r="F26" s="28" t="s">
        <v>11</v>
      </c>
      <c r="G26" s="22">
        <v>42180</v>
      </c>
      <c r="H26" s="44" t="s">
        <v>69</v>
      </c>
      <c r="I26" s="76" t="s">
        <v>71</v>
      </c>
      <c r="J26" s="49" t="s">
        <v>318</v>
      </c>
      <c r="K26" s="11">
        <v>189</v>
      </c>
      <c r="L26" s="17">
        <v>781815</v>
      </c>
      <c r="M26" s="17" t="s">
        <v>87</v>
      </c>
      <c r="N26" s="14">
        <v>50000000</v>
      </c>
      <c r="O26" s="55"/>
      <c r="P26" s="10"/>
      <c r="Q26" s="47"/>
      <c r="R26" s="48"/>
      <c r="S26" s="48"/>
      <c r="T26" s="54"/>
      <c r="U26" s="13"/>
      <c r="V26" s="16"/>
      <c r="W26" s="20" t="s">
        <v>39</v>
      </c>
      <c r="X26" s="20" t="s">
        <v>19</v>
      </c>
      <c r="Y26" s="20" t="s">
        <v>57</v>
      </c>
      <c r="Z26" s="20" t="s">
        <v>57</v>
      </c>
      <c r="AA26" s="45"/>
      <c r="AB26" s="21"/>
      <c r="AC26" s="9"/>
      <c r="AD26" s="10"/>
      <c r="AE26" s="12" t="s">
        <v>160</v>
      </c>
      <c r="AF26" s="10" t="s">
        <v>92</v>
      </c>
      <c r="AG26" s="14"/>
      <c r="AH26" s="10"/>
      <c r="AI26" s="14"/>
      <c r="AJ26" s="14">
        <v>25000000</v>
      </c>
      <c r="AK26" s="16">
        <v>25000000</v>
      </c>
      <c r="AL26" s="25"/>
      <c r="AM26" s="25">
        <f t="shared" si="1"/>
        <v>50000000</v>
      </c>
      <c r="AN26" s="37" t="s">
        <v>234</v>
      </c>
      <c r="AO26" s="38" t="s">
        <v>135</v>
      </c>
      <c r="AP26" s="38" t="s">
        <v>319</v>
      </c>
      <c r="AQ26" s="38"/>
      <c r="AR26" s="39"/>
      <c r="AS26" s="36" t="s">
        <v>195</v>
      </c>
      <c r="AT26" s="10">
        <v>42581</v>
      </c>
      <c r="AU26" s="14" t="e">
        <f t="shared" si="2"/>
        <v>#VALUE!</v>
      </c>
      <c r="AV26" s="14"/>
      <c r="AW26" s="19" t="s">
        <v>66</v>
      </c>
    </row>
    <row r="27" spans="2:49" s="31" customFormat="1" ht="99.95" customHeight="1" x14ac:dyDescent="0.25">
      <c r="B27" s="8">
        <f t="shared" si="5"/>
        <v>0</v>
      </c>
      <c r="C27" s="8"/>
      <c r="D27" s="9" t="s">
        <v>110</v>
      </c>
      <c r="E27" s="57"/>
      <c r="F27" s="28" t="s">
        <v>198</v>
      </c>
      <c r="G27" s="22">
        <v>42180</v>
      </c>
      <c r="H27" s="44" t="s">
        <v>68</v>
      </c>
      <c r="I27" s="76" t="s">
        <v>73</v>
      </c>
      <c r="J27" s="49" t="s">
        <v>323</v>
      </c>
      <c r="K27" s="11">
        <v>192</v>
      </c>
      <c r="L27" s="17">
        <v>432323</v>
      </c>
      <c r="M27" s="17" t="s">
        <v>194</v>
      </c>
      <c r="N27" s="14" t="s">
        <v>324</v>
      </c>
      <c r="O27" s="55"/>
      <c r="P27" s="10"/>
      <c r="Q27" s="47"/>
      <c r="R27" s="48"/>
      <c r="S27" s="48"/>
      <c r="T27" s="54"/>
      <c r="U27" s="13"/>
      <c r="V27" s="16"/>
      <c r="W27" s="20" t="s">
        <v>20</v>
      </c>
      <c r="X27" s="20" t="s">
        <v>20</v>
      </c>
      <c r="Y27" s="20" t="s">
        <v>54</v>
      </c>
      <c r="Z27" s="20" t="s">
        <v>54</v>
      </c>
      <c r="AA27" s="45"/>
      <c r="AB27" s="21"/>
      <c r="AC27" s="9"/>
      <c r="AD27" s="10"/>
      <c r="AE27" s="12" t="s">
        <v>177</v>
      </c>
      <c r="AF27" s="10" t="s">
        <v>94</v>
      </c>
      <c r="AG27" s="14"/>
      <c r="AH27" s="10"/>
      <c r="AI27" s="14"/>
      <c r="AJ27" s="14"/>
      <c r="AK27" s="16"/>
      <c r="AL27" s="25"/>
      <c r="AM27" s="25">
        <f t="shared" si="1"/>
        <v>0</v>
      </c>
      <c r="AN27" s="37" t="s">
        <v>325</v>
      </c>
      <c r="AO27" s="38">
        <v>0.2</v>
      </c>
      <c r="AP27" s="38" t="s">
        <v>326</v>
      </c>
      <c r="AQ27" s="38"/>
      <c r="AR27" s="39"/>
      <c r="AS27" s="36" t="s">
        <v>195</v>
      </c>
      <c r="AT27" s="10">
        <v>42353</v>
      </c>
      <c r="AU27" s="14" t="e">
        <f t="shared" si="2"/>
        <v>#VALUE!</v>
      </c>
      <c r="AV27" s="14"/>
      <c r="AW27" s="62"/>
    </row>
    <row r="28" spans="2:49" s="31" customFormat="1" ht="99.95" customHeight="1" x14ac:dyDescent="0.25">
      <c r="B28" s="8">
        <f t="shared" si="5"/>
        <v>0</v>
      </c>
      <c r="C28" s="8"/>
      <c r="D28" s="9" t="s">
        <v>28</v>
      </c>
      <c r="E28" s="57"/>
      <c r="F28" s="28" t="s">
        <v>340</v>
      </c>
      <c r="G28" s="22">
        <v>42180</v>
      </c>
      <c r="H28" s="44" t="s">
        <v>41</v>
      </c>
      <c r="I28" s="76" t="s">
        <v>116</v>
      </c>
      <c r="J28" s="49" t="s">
        <v>344</v>
      </c>
      <c r="K28" s="11">
        <v>190</v>
      </c>
      <c r="L28" s="17">
        <v>781815</v>
      </c>
      <c r="M28" s="17" t="s">
        <v>87</v>
      </c>
      <c r="N28" s="14">
        <v>8000000</v>
      </c>
      <c r="O28" s="55"/>
      <c r="P28" s="10"/>
      <c r="Q28" s="47"/>
      <c r="R28" s="48"/>
      <c r="S28" s="48"/>
      <c r="T28" s="54"/>
      <c r="U28" s="13"/>
      <c r="V28" s="16"/>
      <c r="W28" s="20" t="s">
        <v>39</v>
      </c>
      <c r="X28" s="20" t="s">
        <v>19</v>
      </c>
      <c r="Y28" s="20" t="s">
        <v>345</v>
      </c>
      <c r="Z28" s="20"/>
      <c r="AA28" s="45"/>
      <c r="AB28" s="21"/>
      <c r="AC28" s="9"/>
      <c r="AD28" s="10"/>
      <c r="AE28" s="12" t="s">
        <v>161</v>
      </c>
      <c r="AF28" s="10" t="s">
        <v>92</v>
      </c>
      <c r="AG28" s="14"/>
      <c r="AH28" s="10"/>
      <c r="AI28" s="14"/>
      <c r="AJ28" s="14">
        <v>4000000</v>
      </c>
      <c r="AK28" s="16">
        <v>4000000</v>
      </c>
      <c r="AL28" s="25"/>
      <c r="AM28" s="25">
        <f t="shared" si="1"/>
        <v>8000000</v>
      </c>
      <c r="AN28" s="37" t="s">
        <v>32</v>
      </c>
      <c r="AO28" s="38" t="s">
        <v>64</v>
      </c>
      <c r="AP28" s="38" t="s">
        <v>64</v>
      </c>
      <c r="AQ28" s="38" t="s">
        <v>64</v>
      </c>
      <c r="AR28" s="39" t="s">
        <v>64</v>
      </c>
      <c r="AS28" s="36" t="s">
        <v>195</v>
      </c>
      <c r="AT28" s="10" t="e">
        <f>+AS28+365</f>
        <v>#VALUE!</v>
      </c>
      <c r="AU28" s="14" t="e">
        <f t="shared" si="2"/>
        <v>#VALUE!</v>
      </c>
      <c r="AV28" s="14"/>
      <c r="AW28" s="19" t="s">
        <v>42</v>
      </c>
    </row>
    <row r="29" spans="2:49" s="31" customFormat="1" ht="99.95" customHeight="1" x14ac:dyDescent="0.25">
      <c r="B29" s="8">
        <f t="shared" si="5"/>
        <v>0</v>
      </c>
      <c r="C29" s="8"/>
      <c r="D29" s="9" t="s">
        <v>28</v>
      </c>
      <c r="E29" s="57"/>
      <c r="F29" s="28" t="s">
        <v>341</v>
      </c>
      <c r="G29" s="22">
        <v>42180</v>
      </c>
      <c r="H29" s="44" t="s">
        <v>41</v>
      </c>
      <c r="I29" s="76" t="s">
        <v>77</v>
      </c>
      <c r="J29" s="49" t="s">
        <v>346</v>
      </c>
      <c r="K29" s="11">
        <v>181</v>
      </c>
      <c r="L29" s="17">
        <v>432332</v>
      </c>
      <c r="M29" s="17" t="s">
        <v>194</v>
      </c>
      <c r="N29" s="14">
        <v>19764986</v>
      </c>
      <c r="O29" s="55"/>
      <c r="P29" s="10"/>
      <c r="Q29" s="47"/>
      <c r="R29" s="48"/>
      <c r="S29" s="48"/>
      <c r="T29" s="54"/>
      <c r="U29" s="13"/>
      <c r="V29" s="16"/>
      <c r="W29" s="20" t="s">
        <v>18</v>
      </c>
      <c r="X29" s="20" t="s">
        <v>18</v>
      </c>
      <c r="Y29" s="20" t="s">
        <v>54</v>
      </c>
      <c r="Z29" s="20" t="s">
        <v>54</v>
      </c>
      <c r="AA29" s="45"/>
      <c r="AB29" s="21"/>
      <c r="AC29" s="9"/>
      <c r="AD29" s="10"/>
      <c r="AE29" s="12" t="s">
        <v>347</v>
      </c>
      <c r="AF29" s="10" t="s">
        <v>348</v>
      </c>
      <c r="AG29" s="14"/>
      <c r="AH29" s="10"/>
      <c r="AI29" s="14"/>
      <c r="AJ29" s="14"/>
      <c r="AK29" s="16"/>
      <c r="AL29" s="25"/>
      <c r="AM29" s="25">
        <f t="shared" si="1"/>
        <v>0</v>
      </c>
      <c r="AN29" s="37" t="s">
        <v>32</v>
      </c>
      <c r="AO29" s="38" t="s">
        <v>64</v>
      </c>
      <c r="AP29" s="38" t="s">
        <v>64</v>
      </c>
      <c r="AQ29" s="38" t="s">
        <v>64</v>
      </c>
      <c r="AR29" s="39" t="s">
        <v>64</v>
      </c>
      <c r="AS29" s="36"/>
      <c r="AT29" s="10">
        <v>42353</v>
      </c>
      <c r="AU29" s="14">
        <f t="shared" si="2"/>
        <v>42353</v>
      </c>
      <c r="AV29" s="14"/>
      <c r="AW29" s="62"/>
    </row>
    <row r="30" spans="2:49" s="31" customFormat="1" ht="99.95" customHeight="1" x14ac:dyDescent="0.25">
      <c r="B30" s="8">
        <f t="shared" si="5"/>
        <v>0</v>
      </c>
      <c r="C30" s="8"/>
      <c r="D30" s="9" t="s">
        <v>110</v>
      </c>
      <c r="E30" s="57"/>
      <c r="F30" s="28" t="s">
        <v>148</v>
      </c>
      <c r="G30" s="22">
        <v>42181</v>
      </c>
      <c r="H30" s="44" t="s">
        <v>69</v>
      </c>
      <c r="I30" s="76" t="s">
        <v>73</v>
      </c>
      <c r="J30" s="49" t="s">
        <v>137</v>
      </c>
      <c r="K30" s="11">
        <v>2</v>
      </c>
      <c r="L30" s="17">
        <v>811115</v>
      </c>
      <c r="M30" s="17" t="s">
        <v>188</v>
      </c>
      <c r="N30" s="14">
        <v>581543000</v>
      </c>
      <c r="O30" s="55"/>
      <c r="P30" s="10"/>
      <c r="Q30" s="47"/>
      <c r="R30" s="48"/>
      <c r="S30" s="48"/>
      <c r="T30" s="54"/>
      <c r="U30" s="13"/>
      <c r="V30" s="16"/>
      <c r="W30" s="20" t="s">
        <v>39</v>
      </c>
      <c r="X30" s="20" t="s">
        <v>19</v>
      </c>
      <c r="Y30" s="20" t="s">
        <v>54</v>
      </c>
      <c r="Z30" s="20" t="s">
        <v>54</v>
      </c>
      <c r="AA30" s="45"/>
      <c r="AB30" s="21"/>
      <c r="AC30" s="9"/>
      <c r="AD30" s="10"/>
      <c r="AE30" s="12" t="s">
        <v>138</v>
      </c>
      <c r="AF30" s="10" t="s">
        <v>94</v>
      </c>
      <c r="AG30" s="14"/>
      <c r="AH30" s="10"/>
      <c r="AI30" s="14"/>
      <c r="AJ30" s="14"/>
      <c r="AK30" s="16"/>
      <c r="AL30" s="25"/>
      <c r="AM30" s="25">
        <f t="shared" si="1"/>
        <v>0</v>
      </c>
      <c r="AN30" s="37" t="s">
        <v>320</v>
      </c>
      <c r="AO30" s="38" t="s">
        <v>321</v>
      </c>
      <c r="AP30" s="38" t="s">
        <v>322</v>
      </c>
      <c r="AQ30" s="38"/>
      <c r="AR30" s="39"/>
      <c r="AS30" s="36" t="s">
        <v>195</v>
      </c>
      <c r="AT30" s="10">
        <v>42369</v>
      </c>
      <c r="AU30" s="14" t="e">
        <f t="shared" si="2"/>
        <v>#VALUE!</v>
      </c>
      <c r="AV30" s="14"/>
      <c r="AW30" s="62"/>
    </row>
    <row r="31" spans="2:49" s="31" customFormat="1" ht="99.95" customHeight="1" x14ac:dyDescent="0.25">
      <c r="B31" s="8">
        <f t="shared" si="5"/>
        <v>0</v>
      </c>
      <c r="C31" s="8"/>
      <c r="D31" s="9" t="s">
        <v>29</v>
      </c>
      <c r="E31" s="57" t="s">
        <v>351</v>
      </c>
      <c r="F31" s="28" t="s">
        <v>199</v>
      </c>
      <c r="G31" s="22">
        <v>42181</v>
      </c>
      <c r="H31" s="44" t="s">
        <v>68</v>
      </c>
      <c r="I31" s="76" t="s">
        <v>73</v>
      </c>
      <c r="J31" s="49" t="s">
        <v>327</v>
      </c>
      <c r="K31" s="11">
        <v>194</v>
      </c>
      <c r="L31" s="17">
        <v>432225</v>
      </c>
      <c r="M31" s="17" t="s">
        <v>194</v>
      </c>
      <c r="N31" s="14">
        <v>139399962</v>
      </c>
      <c r="O31" s="55"/>
      <c r="P31" s="10"/>
      <c r="Q31" s="47"/>
      <c r="R31" s="48"/>
      <c r="S31" s="48"/>
      <c r="T31" s="54"/>
      <c r="U31" s="13"/>
      <c r="V31" s="16"/>
      <c r="W31" s="20" t="s">
        <v>18</v>
      </c>
      <c r="X31" s="20" t="s">
        <v>18</v>
      </c>
      <c r="Y31" s="20" t="s">
        <v>54</v>
      </c>
      <c r="Z31" s="20" t="s">
        <v>54</v>
      </c>
      <c r="AA31" s="45"/>
      <c r="AB31" s="21"/>
      <c r="AC31" s="9"/>
      <c r="AD31" s="10"/>
      <c r="AE31" s="12" t="s">
        <v>182</v>
      </c>
      <c r="AF31" s="10" t="s">
        <v>94</v>
      </c>
      <c r="AG31" s="14"/>
      <c r="AH31" s="10"/>
      <c r="AI31" s="14"/>
      <c r="AJ31" s="14"/>
      <c r="AK31" s="16"/>
      <c r="AL31" s="25"/>
      <c r="AM31" s="25">
        <f t="shared" si="1"/>
        <v>0</v>
      </c>
      <c r="AN31" s="37" t="s">
        <v>328</v>
      </c>
      <c r="AO31" s="38" t="s">
        <v>130</v>
      </c>
      <c r="AP31" s="38" t="s">
        <v>329</v>
      </c>
      <c r="AQ31" s="38"/>
      <c r="AR31" s="39"/>
      <c r="AS31" s="36">
        <f>+AR31</f>
        <v>0</v>
      </c>
      <c r="AT31" s="10">
        <f>+AS31+30</f>
        <v>30</v>
      </c>
      <c r="AU31" s="14">
        <f t="shared" si="2"/>
        <v>30</v>
      </c>
      <c r="AV31" s="14"/>
      <c r="AW31" s="62"/>
    </row>
    <row r="32" spans="2:49" s="31" customFormat="1" ht="99.95" customHeight="1" x14ac:dyDescent="0.25">
      <c r="B32" s="8"/>
      <c r="C32" s="8"/>
      <c r="D32" s="9" t="s">
        <v>28</v>
      </c>
      <c r="E32" s="57"/>
      <c r="F32" s="28" t="s">
        <v>200</v>
      </c>
      <c r="G32" s="22">
        <v>42181</v>
      </c>
      <c r="H32" s="44" t="s">
        <v>68</v>
      </c>
      <c r="I32" s="76" t="s">
        <v>73</v>
      </c>
      <c r="J32" s="49" t="s">
        <v>330</v>
      </c>
      <c r="K32" s="11">
        <v>192</v>
      </c>
      <c r="L32" s="17">
        <v>432225</v>
      </c>
      <c r="M32" s="17" t="s">
        <v>194</v>
      </c>
      <c r="N32" s="14">
        <v>199203188</v>
      </c>
      <c r="O32" s="55"/>
      <c r="P32" s="10"/>
      <c r="Q32" s="47"/>
      <c r="R32" s="48"/>
      <c r="S32" s="48"/>
      <c r="T32" s="54"/>
      <c r="U32" s="13"/>
      <c r="V32" s="16"/>
      <c r="W32" s="20" t="s">
        <v>18</v>
      </c>
      <c r="X32" s="20" t="s">
        <v>18</v>
      </c>
      <c r="Y32" s="20" t="s">
        <v>54</v>
      </c>
      <c r="Z32" s="20" t="s">
        <v>54</v>
      </c>
      <c r="AA32" s="45"/>
      <c r="AB32" s="21"/>
      <c r="AC32" s="9"/>
      <c r="AD32" s="10"/>
      <c r="AE32" s="12" t="s">
        <v>181</v>
      </c>
      <c r="AF32" s="10" t="s">
        <v>94</v>
      </c>
      <c r="AG32" s="14"/>
      <c r="AH32" s="10"/>
      <c r="AI32" s="14"/>
      <c r="AJ32" s="14"/>
      <c r="AK32" s="16"/>
      <c r="AL32" s="25"/>
      <c r="AM32" s="25">
        <f t="shared" si="1"/>
        <v>0</v>
      </c>
      <c r="AN32" s="37" t="s">
        <v>331</v>
      </c>
      <c r="AO32" s="38" t="s">
        <v>191</v>
      </c>
      <c r="AP32" s="38" t="s">
        <v>332</v>
      </c>
      <c r="AQ32" s="38"/>
      <c r="AR32" s="39"/>
      <c r="AS32" s="36">
        <f>+AR32</f>
        <v>0</v>
      </c>
      <c r="AT32" s="10">
        <f>+AS32+60</f>
        <v>60</v>
      </c>
      <c r="AU32" s="14">
        <f t="shared" si="2"/>
        <v>60</v>
      </c>
      <c r="AV32" s="14"/>
      <c r="AW32" s="45" t="s">
        <v>25</v>
      </c>
    </row>
    <row r="33" spans="2:49" s="31" customFormat="1" ht="99.95" customHeight="1" x14ac:dyDescent="0.25">
      <c r="B33" s="8">
        <f>+IF(T33="",0,T33)</f>
        <v>110</v>
      </c>
      <c r="C33" s="8"/>
      <c r="D33" s="9" t="s">
        <v>29</v>
      </c>
      <c r="E33" s="57" t="s">
        <v>309</v>
      </c>
      <c r="F33" s="28" t="s">
        <v>308</v>
      </c>
      <c r="G33" s="22">
        <v>42181</v>
      </c>
      <c r="H33" s="44" t="s">
        <v>67</v>
      </c>
      <c r="I33" s="76" t="s">
        <v>119</v>
      </c>
      <c r="J33" s="49" t="s">
        <v>131</v>
      </c>
      <c r="K33" s="11">
        <v>268</v>
      </c>
      <c r="L33" s="17">
        <v>801315</v>
      </c>
      <c r="M33" s="17" t="s">
        <v>203</v>
      </c>
      <c r="N33" s="14">
        <v>1140000</v>
      </c>
      <c r="O33" s="55" t="s">
        <v>17</v>
      </c>
      <c r="P33" s="10" t="s">
        <v>14</v>
      </c>
      <c r="Q33" s="47"/>
      <c r="R33" s="48"/>
      <c r="S33" s="48"/>
      <c r="T33" s="54">
        <v>110</v>
      </c>
      <c r="U33" s="13"/>
      <c r="V33" s="16"/>
      <c r="W33" s="20" t="s">
        <v>7</v>
      </c>
      <c r="X33" s="20" t="s">
        <v>7</v>
      </c>
      <c r="Y33" s="20" t="s">
        <v>75</v>
      </c>
      <c r="Z33" s="20" t="s">
        <v>132</v>
      </c>
      <c r="AA33" s="45" t="s">
        <v>133</v>
      </c>
      <c r="AB33" s="21">
        <v>11787038</v>
      </c>
      <c r="AC33" s="9"/>
      <c r="AD33" s="10">
        <v>42188</v>
      </c>
      <c r="AE33" s="12" t="s">
        <v>183</v>
      </c>
      <c r="AF33" s="10" t="s">
        <v>90</v>
      </c>
      <c r="AG33" s="14">
        <v>122215</v>
      </c>
      <c r="AH33" s="10">
        <v>42188</v>
      </c>
      <c r="AI33" s="14"/>
      <c r="AJ33" s="14">
        <v>1140000</v>
      </c>
      <c r="AK33" s="16"/>
      <c r="AL33" s="25"/>
      <c r="AM33" s="25">
        <f t="shared" si="1"/>
        <v>1140000</v>
      </c>
      <c r="AN33" s="37" t="s">
        <v>32</v>
      </c>
      <c r="AO33" s="38" t="s">
        <v>64</v>
      </c>
      <c r="AP33" s="38" t="s">
        <v>64</v>
      </c>
      <c r="AQ33" s="38" t="s">
        <v>64</v>
      </c>
      <c r="AR33" s="39" t="s">
        <v>64</v>
      </c>
      <c r="AS33" s="36">
        <v>42188</v>
      </c>
      <c r="AT33" s="10">
        <v>42371</v>
      </c>
      <c r="AU33" s="14">
        <f t="shared" si="2"/>
        <v>183</v>
      </c>
      <c r="AV33" s="14"/>
      <c r="AW33" s="19" t="s">
        <v>25</v>
      </c>
    </row>
    <row r="34" spans="2:49" s="31" customFormat="1" ht="99.95" customHeight="1" x14ac:dyDescent="0.25">
      <c r="B34" s="8"/>
      <c r="C34" s="8"/>
      <c r="D34" s="9" t="s">
        <v>28</v>
      </c>
      <c r="E34" s="57"/>
      <c r="F34" s="28" t="s">
        <v>201</v>
      </c>
      <c r="G34" s="22">
        <v>42185</v>
      </c>
      <c r="H34" s="44" t="s">
        <v>68</v>
      </c>
      <c r="I34" s="76" t="s">
        <v>73</v>
      </c>
      <c r="J34" s="49" t="s">
        <v>333</v>
      </c>
      <c r="K34" s="11">
        <v>180</v>
      </c>
      <c r="L34" s="17">
        <v>432016</v>
      </c>
      <c r="M34" s="17" t="s">
        <v>194</v>
      </c>
      <c r="N34" s="14">
        <v>248413972</v>
      </c>
      <c r="O34" s="55"/>
      <c r="P34" s="10"/>
      <c r="Q34" s="47"/>
      <c r="R34" s="48"/>
      <c r="S34" s="48"/>
      <c r="T34" s="54"/>
      <c r="U34" s="13"/>
      <c r="V34" s="16"/>
      <c r="W34" s="20" t="s">
        <v>18</v>
      </c>
      <c r="X34" s="20" t="s">
        <v>18</v>
      </c>
      <c r="Y34" s="20" t="s">
        <v>54</v>
      </c>
      <c r="Z34" s="20" t="s">
        <v>54</v>
      </c>
      <c r="AA34" s="45"/>
      <c r="AB34" s="21"/>
      <c r="AC34" s="9"/>
      <c r="AD34" s="10"/>
      <c r="AE34" s="12" t="s">
        <v>334</v>
      </c>
      <c r="AF34" s="10" t="s">
        <v>94</v>
      </c>
      <c r="AG34" s="14"/>
      <c r="AH34" s="10"/>
      <c r="AI34" s="14"/>
      <c r="AJ34" s="14"/>
      <c r="AK34" s="16"/>
      <c r="AL34" s="25"/>
      <c r="AM34" s="25">
        <f t="shared" si="1"/>
        <v>0</v>
      </c>
      <c r="AN34" s="37" t="s">
        <v>335</v>
      </c>
      <c r="AO34" s="38" t="s">
        <v>336</v>
      </c>
      <c r="AP34" s="38" t="s">
        <v>337</v>
      </c>
      <c r="AQ34" s="38"/>
      <c r="AR34" s="39"/>
      <c r="AS34" s="36" t="s">
        <v>195</v>
      </c>
      <c r="AT34" s="10" t="e">
        <f>+AS34+60</f>
        <v>#VALUE!</v>
      </c>
      <c r="AU34" s="14" t="e">
        <f t="shared" si="2"/>
        <v>#VALUE!</v>
      </c>
      <c r="AV34" s="14"/>
      <c r="AW34" s="14" t="s">
        <v>315</v>
      </c>
    </row>
    <row r="35" spans="2:49" s="31" customFormat="1" ht="99.95" customHeight="1" x14ac:dyDescent="0.25">
      <c r="B35" s="8">
        <f>+IF(T35="",0,T35)</f>
        <v>0</v>
      </c>
      <c r="C35" s="8"/>
      <c r="D35" s="9" t="s">
        <v>29</v>
      </c>
      <c r="E35" s="57" t="s">
        <v>311</v>
      </c>
      <c r="F35" s="28" t="s">
        <v>310</v>
      </c>
      <c r="G35" s="22">
        <v>42185</v>
      </c>
      <c r="H35" s="44" t="s">
        <v>67</v>
      </c>
      <c r="I35" s="76" t="s">
        <v>71</v>
      </c>
      <c r="J35" s="49" t="s">
        <v>312</v>
      </c>
      <c r="K35" s="11">
        <v>172</v>
      </c>
      <c r="L35" s="17">
        <v>801000</v>
      </c>
      <c r="M35" s="17" t="s">
        <v>203</v>
      </c>
      <c r="N35" s="14">
        <v>961558164</v>
      </c>
      <c r="O35" s="55"/>
      <c r="P35" s="10"/>
      <c r="Q35" s="47"/>
      <c r="R35" s="48"/>
      <c r="S35" s="48"/>
      <c r="T35" s="54"/>
      <c r="U35" s="13"/>
      <c r="V35" s="16"/>
      <c r="W35" s="20" t="s">
        <v>13</v>
      </c>
      <c r="X35" s="20" t="s">
        <v>187</v>
      </c>
      <c r="Y35" s="20" t="s">
        <v>54</v>
      </c>
      <c r="Z35" s="20" t="s">
        <v>54</v>
      </c>
      <c r="AA35" s="45" t="s">
        <v>237</v>
      </c>
      <c r="AB35" s="21">
        <v>900062917</v>
      </c>
      <c r="AC35" s="9" t="s">
        <v>48</v>
      </c>
      <c r="AD35" s="10"/>
      <c r="AE35" s="12" t="s">
        <v>173</v>
      </c>
      <c r="AF35" s="10" t="s">
        <v>209</v>
      </c>
      <c r="AG35" s="14"/>
      <c r="AH35" s="10"/>
      <c r="AI35" s="14"/>
      <c r="AJ35" s="14">
        <v>961558164</v>
      </c>
      <c r="AK35" s="16"/>
      <c r="AL35" s="25"/>
      <c r="AM35" s="25">
        <f t="shared" si="1"/>
        <v>961558164</v>
      </c>
      <c r="AN35" s="37" t="s">
        <v>313</v>
      </c>
      <c r="AO35" s="38" t="s">
        <v>130</v>
      </c>
      <c r="AP35" s="38" t="s">
        <v>314</v>
      </c>
      <c r="AQ35" s="38"/>
      <c r="AR35" s="39"/>
      <c r="AS35" s="36"/>
      <c r="AT35" s="10">
        <v>42369</v>
      </c>
      <c r="AU35" s="14">
        <f t="shared" si="2"/>
        <v>42369</v>
      </c>
      <c r="AV35" s="14"/>
      <c r="AW35" s="62"/>
    </row>
  </sheetData>
  <autoFilter ref="A1:AW31"/>
  <sortState ref="D2:AX215">
    <sortCondition ref="G2:G215"/>
    <sortCondition ref="F2:F215"/>
  </sortState>
  <dataConsolidate/>
  <conditionalFormatting sqref="O2:O3">
    <cfRule type="containsText" dxfId="20" priority="1278" operator="containsText" text="TERMINADO">
      <formula>NOT(ISERROR(SEARCH("TERMINADO",O2)))</formula>
    </cfRule>
  </conditionalFormatting>
  <conditionalFormatting sqref="O2:O3">
    <cfRule type="cellIs" dxfId="19" priority="1249" operator="equal">
      <formula>"DESIERTA"</formula>
    </cfRule>
  </conditionalFormatting>
  <conditionalFormatting sqref="P2:P3">
    <cfRule type="containsText" dxfId="18" priority="1244" operator="containsText" text="LIQUIDADO">
      <formula>NOT(ISERROR(SEARCH("LIQUIDADO",P2)))</formula>
    </cfRule>
  </conditionalFormatting>
  <conditionalFormatting sqref="AO21:AR35 AO5:AR15">
    <cfRule type="containsText" dxfId="17" priority="464" operator="containsText" text="NA">
      <formula>NOT(ISERROR(SEARCH("NA",AO5)))</formula>
    </cfRule>
    <cfRule type="containsText" dxfId="16" priority="465" operator="containsText" text="N.A">
      <formula>NOT(ISERROR(SEARCH("N.A",AO5)))</formula>
    </cfRule>
  </conditionalFormatting>
  <conditionalFormatting sqref="AO2:AR2">
    <cfRule type="containsText" dxfId="15" priority="315" operator="containsText" text="NA">
      <formula>NOT(ISERROR(SEARCH("NA",AO2)))</formula>
    </cfRule>
    <cfRule type="containsText" dxfId="14" priority="316" operator="containsText" text="N.A">
      <formula>NOT(ISERROR(SEARCH("N.A",AO2)))</formula>
    </cfRule>
  </conditionalFormatting>
  <conditionalFormatting sqref="AO3:AR3">
    <cfRule type="containsText" dxfId="13" priority="307" operator="containsText" text="NA">
      <formula>NOT(ISERROR(SEARCH("NA",AO3)))</formula>
    </cfRule>
    <cfRule type="containsText" dxfId="12" priority="308" operator="containsText" text="N.A">
      <formula>NOT(ISERROR(SEARCH("N.A",AO3)))</formula>
    </cfRule>
  </conditionalFormatting>
  <conditionalFormatting sqref="AO4:AR4">
    <cfRule type="containsText" dxfId="11" priority="166" operator="containsText" text="NA">
      <formula>NOT(ISERROR(SEARCH("NA",AO4)))</formula>
    </cfRule>
    <cfRule type="containsText" dxfId="10" priority="167" operator="containsText" text="N.A">
      <formula>NOT(ISERROR(SEARCH("N.A",AO4)))</formula>
    </cfRule>
  </conditionalFormatting>
  <conditionalFormatting sqref="AO16:AR16">
    <cfRule type="containsText" dxfId="9" priority="40" operator="containsText" text="NA">
      <formula>NOT(ISERROR(SEARCH("NA",AO16)))</formula>
    </cfRule>
    <cfRule type="containsText" dxfId="8" priority="41" operator="containsText" text="N.A">
      <formula>NOT(ISERROR(SEARCH("N.A",AO16)))</formula>
    </cfRule>
  </conditionalFormatting>
  <conditionalFormatting sqref="AO17:AR17">
    <cfRule type="containsText" dxfId="7" priority="38" operator="containsText" text="NA">
      <formula>NOT(ISERROR(SEARCH("NA",AO17)))</formula>
    </cfRule>
    <cfRule type="containsText" dxfId="6" priority="39" operator="containsText" text="N.A">
      <formula>NOT(ISERROR(SEARCH("N.A",AO17)))</formula>
    </cfRule>
  </conditionalFormatting>
  <conditionalFormatting sqref="AO18:AR18">
    <cfRule type="containsText" dxfId="5" priority="31" operator="containsText" text="NA">
      <formula>NOT(ISERROR(SEARCH("NA",AO18)))</formula>
    </cfRule>
    <cfRule type="containsText" dxfId="4" priority="32" operator="containsText" text="N.A">
      <formula>NOT(ISERROR(SEARCH("N.A",AO18)))</formula>
    </cfRule>
  </conditionalFormatting>
  <conditionalFormatting sqref="AO20:AR20">
    <cfRule type="containsText" dxfId="3" priority="3" operator="containsText" text="NA">
      <formula>NOT(ISERROR(SEARCH("NA",AO20)))</formula>
    </cfRule>
    <cfRule type="containsText" dxfId="2" priority="4" operator="containsText" text="N.A">
      <formula>NOT(ISERROR(SEARCH("N.A",AO20)))</formula>
    </cfRule>
  </conditionalFormatting>
  <conditionalFormatting sqref="AO19:AR19">
    <cfRule type="containsText" dxfId="1" priority="1" operator="containsText" text="NA">
      <formula>NOT(ISERROR(SEARCH("NA",AO19)))</formula>
    </cfRule>
    <cfRule type="containsText" dxfId="0" priority="2" operator="containsText" text="N.A">
      <formula>NOT(ISERROR(SEARCH("N.A",AO19)))</formula>
    </cfRule>
  </conditionalFormatting>
  <hyperlinks>
    <hyperlink ref="F2" r:id="rId1"/>
    <hyperlink ref="F3" r:id="rId2"/>
    <hyperlink ref="F5" r:id="rId3"/>
    <hyperlink ref="F4" r:id="rId4"/>
    <hyperlink ref="F6" r:id="rId5"/>
    <hyperlink ref="F7" r:id="rId6"/>
    <hyperlink ref="F9" r:id="rId7"/>
    <hyperlink ref="F10" r:id="rId8"/>
    <hyperlink ref="F11" r:id="rId9"/>
    <hyperlink ref="F8" r:id="rId10"/>
    <hyperlink ref="F13" r:id="rId11"/>
    <hyperlink ref="F12" r:id="rId12"/>
    <hyperlink ref="F14" r:id="rId13"/>
    <hyperlink ref="F15" r:id="rId14"/>
    <hyperlink ref="F16" r:id="rId15"/>
    <hyperlink ref="F17" r:id="rId16"/>
    <hyperlink ref="F22" r:id="rId17"/>
    <hyperlink ref="F23" r:id="rId18"/>
    <hyperlink ref="F20" r:id="rId19"/>
    <hyperlink ref="F19" r:id="rId20"/>
    <hyperlink ref="F21" r:id="rId21"/>
    <hyperlink ref="F18" r:id="rId22"/>
    <hyperlink ref="F33" r:id="rId23"/>
    <hyperlink ref="F26" r:id="rId24"/>
    <hyperlink ref="F30" r:id="rId25"/>
    <hyperlink ref="F27" r:id="rId26"/>
    <hyperlink ref="F31" r:id="rId27"/>
    <hyperlink ref="F32" r:id="rId28"/>
    <hyperlink ref="F34" r:id="rId29"/>
    <hyperlink ref="F24" r:id="rId30"/>
    <hyperlink ref="F25" r:id="rId31"/>
    <hyperlink ref="F28" r:id="rId32"/>
    <hyperlink ref="F29" r:id="rId33"/>
  </hyperlinks>
  <pageMargins left="0.70866141732283472" right="0.70866141732283472" top="0.74803149606299213" bottom="0.78740157480314965" header="0.31496062992125984" footer="0.31496062992125984"/>
  <pageSetup paperSize="14" scale="47" fitToWidth="5" fitToHeight="20" orientation="landscape" r:id="rId3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CONTRATOS 2015</vt:lpstr>
      <vt:lpstr>'CONTRATOS 2015'!Área_de_impresión</vt:lpstr>
      <vt:lpstr>'CONTRATOS 2015'!Títulos_a_imprimir</vt:lpstr>
    </vt:vector>
  </TitlesOfParts>
  <Company>UAEMC</Company>
  <LinksUpToDate>false</LinksUpToDate>
  <SharedDoc>false</SharedDoc>
  <HyperlinkBase>www.contratos.gov.co</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Bienes y Servicios Adquiridos</dc:title>
  <dc:creator>Maria Yenifer Prada Peña</dc:creator>
  <cp:lastModifiedBy>Luz Miriam Botero Serna</cp:lastModifiedBy>
  <cp:lastPrinted>2014-07-15T17:13:32Z</cp:lastPrinted>
  <dcterms:created xsi:type="dcterms:W3CDTF">2012-08-29T21:02:55Z</dcterms:created>
  <dcterms:modified xsi:type="dcterms:W3CDTF">2015-07-06T21:59:05Z</dcterms:modified>
  <cp:category>Contratos 2014</cp:category>
</cp:coreProperties>
</file>