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hidePivotFieldList="1" defaultThemeVersion="124226"/>
  <bookViews>
    <workbookView xWindow="120" yWindow="3645" windowWidth="19320" windowHeight="6435" tabRatio="615"/>
  </bookViews>
  <sheets>
    <sheet name="CONTRATOS 2015" sheetId="22" r:id="rId1"/>
  </sheets>
  <definedNames>
    <definedName name="_xlnm._FilterDatabase" localSheetId="0" hidden="1">'CONTRATOS 2015'!$A$1:$AJ$19</definedName>
    <definedName name="_xlnm.Print_Area" localSheetId="0">'CONTRATOS 2015'!$A$1:$AJ$1</definedName>
    <definedName name="millon">#REF!</definedName>
    <definedName name="_xlnm.Print_Titles" localSheetId="0">'CONTRATOS 2015'!$1:$1</definedName>
  </definedNames>
  <calcPr calcId="145621"/>
</workbook>
</file>

<file path=xl/calcChain.xml><?xml version="1.0" encoding="utf-8"?>
<calcChain xmlns="http://schemas.openxmlformats.org/spreadsheetml/2006/main">
  <c r="AG19" i="22" l="1"/>
  <c r="AG18" i="22"/>
  <c r="AG17" i="22"/>
  <c r="AG16" i="22"/>
  <c r="AG15" i="22"/>
  <c r="AE5" i="22"/>
  <c r="AE7" i="22" l="1"/>
  <c r="AJ19" i="22" l="1"/>
  <c r="AJ18" i="22"/>
  <c r="AJ17" i="22"/>
  <c r="AJ16" i="22"/>
  <c r="AJ15" i="22"/>
  <c r="AJ14" i="22"/>
  <c r="AG14" i="22"/>
  <c r="AD19" i="22"/>
  <c r="AD18" i="22"/>
  <c r="AD17" i="22"/>
  <c r="AD16" i="22"/>
  <c r="AD15" i="22"/>
  <c r="AD14" i="22"/>
  <c r="AJ13" i="22"/>
  <c r="AG13" i="22"/>
  <c r="AD13" i="22"/>
  <c r="AJ3" i="22"/>
  <c r="AF3" i="22"/>
  <c r="AG3" i="22" s="1"/>
  <c r="AD3" i="22"/>
  <c r="AF11" i="22" l="1"/>
  <c r="AF10" i="22"/>
  <c r="AF5" i="22"/>
  <c r="AJ12" i="22"/>
  <c r="AG12" i="22"/>
  <c r="AD7" i="22"/>
  <c r="AD6" i="22"/>
  <c r="AD12" i="22"/>
  <c r="AF7" i="22" l="1"/>
  <c r="AF9" i="22" l="1"/>
  <c r="AF8" i="22"/>
  <c r="AF2" i="22" l="1"/>
  <c r="AJ11" i="22" l="1"/>
  <c r="AJ10" i="22"/>
  <c r="AJ6" i="22"/>
  <c r="AJ7" i="22"/>
  <c r="AJ9" i="22"/>
  <c r="AJ8" i="22"/>
  <c r="AJ5" i="22"/>
  <c r="AJ4" i="22"/>
  <c r="AJ2" i="22"/>
  <c r="AG11" i="22"/>
  <c r="AG10" i="22"/>
  <c r="AG6" i="22"/>
  <c r="AG7" i="22"/>
  <c r="AG9" i="22"/>
  <c r="AG8" i="22"/>
  <c r="AG5" i="22"/>
  <c r="AG4" i="22"/>
  <c r="AG2" i="22"/>
  <c r="AD11" i="22"/>
  <c r="AD10" i="22"/>
  <c r="AD9" i="22"/>
  <c r="AD8" i="22"/>
  <c r="AD5" i="22"/>
  <c r="AD4" i="22"/>
  <c r="AD2" i="22"/>
</calcChain>
</file>

<file path=xl/sharedStrings.xml><?xml version="1.0" encoding="utf-8"?>
<sst xmlns="http://schemas.openxmlformats.org/spreadsheetml/2006/main" count="329" uniqueCount="186">
  <si>
    <t>No PROCESO</t>
  </si>
  <si>
    <t>MODALIDAD</t>
  </si>
  <si>
    <t>No. CONTRATO</t>
  </si>
  <si>
    <t>ESTADO</t>
  </si>
  <si>
    <t>TIPO DE CONTRATO</t>
  </si>
  <si>
    <t>CONTRATISTA</t>
  </si>
  <si>
    <t>OBJETO</t>
  </si>
  <si>
    <t>ARRENDAMIENTO</t>
  </si>
  <si>
    <t>FECHA DE FIRMA</t>
  </si>
  <si>
    <t>EJECUCION</t>
  </si>
  <si>
    <t>CELEBRADO</t>
  </si>
  <si>
    <t>COMPRAVENTA</t>
  </si>
  <si>
    <t>MANTENIMIENTO</t>
  </si>
  <si>
    <t>PROCESO</t>
  </si>
  <si>
    <t>LUZ REINELDA SANCHEZ GIL</t>
  </si>
  <si>
    <t>1</t>
  </si>
  <si>
    <t>FECHA DE TERMINACION</t>
  </si>
  <si>
    <t>DIAS</t>
  </si>
  <si>
    <t>MARCELA MANRIQUE CASTRO</t>
  </si>
  <si>
    <t>FRANK DANIEL RAMOS CHAPARRO</t>
  </si>
  <si>
    <t>GERMAN RUBIANO BELTRAN</t>
  </si>
  <si>
    <t>FECHA INICIO</t>
  </si>
  <si>
    <t>JOSE IGNACIO CASTILLO RICO</t>
  </si>
  <si>
    <t>TAMARA CABEZA PACHECO</t>
  </si>
  <si>
    <t>PRESTACION DE SERVICIOS</t>
  </si>
  <si>
    <t>MINIMA CUANTIA</t>
  </si>
  <si>
    <t>LILIANA ASTRID CASTELLANOS TORRES</t>
  </si>
  <si>
    <t>DV</t>
  </si>
  <si>
    <t>4</t>
  </si>
  <si>
    <t>3</t>
  </si>
  <si>
    <t>0</t>
  </si>
  <si>
    <t>7</t>
  </si>
  <si>
    <t>BOGOTA</t>
  </si>
  <si>
    <t>LUGAR EJECUCION
DEPARTAMENTO</t>
  </si>
  <si>
    <t>NACIONAL</t>
  </si>
  <si>
    <t>LUGAR EJECUCION
MUNICIPIO</t>
  </si>
  <si>
    <t>AMAZONAS</t>
  </si>
  <si>
    <t>LETICIA</t>
  </si>
  <si>
    <t>CRISTHY LEIDI GRANADOS CRUZ</t>
  </si>
  <si>
    <t>JUAN PABLO ROJAS MESA</t>
  </si>
  <si>
    <t>MAURICIO FERNEY CAICEDO CHAPARRO</t>
  </si>
  <si>
    <t>DIRECTA</t>
  </si>
  <si>
    <t>SUBASTA</t>
  </si>
  <si>
    <t>JOAQUIN ANTONIO RODRIGUEZ VILLEGAS</t>
  </si>
  <si>
    <t>DORIS ALIETH MARTINEZ AGUILAR</t>
  </si>
  <si>
    <t>REGIONAL</t>
  </si>
  <si>
    <t>ADMINISTRATIVA</t>
  </si>
  <si>
    <t>APOYO</t>
  </si>
  <si>
    <t>TECNOLOGIA</t>
  </si>
  <si>
    <t>TALENTO HUMANO</t>
  </si>
  <si>
    <t>CHOCO</t>
  </si>
  <si>
    <t>FINANCIERA</t>
  </si>
  <si>
    <t>VALOR VF</t>
  </si>
  <si>
    <t>TOTAL CONTRATO</t>
  </si>
  <si>
    <t>NOMBRE SUPERVISOR</t>
  </si>
  <si>
    <t>CEDULA SUPERVISOR</t>
  </si>
  <si>
    <t>HANNE MEDINA DOSANTOS</t>
  </si>
  <si>
    <t>PROFESIONAL</t>
  </si>
  <si>
    <t>FECHA PUBLICACION PROCESO</t>
  </si>
  <si>
    <t>CODIGO</t>
  </si>
  <si>
    <t>Servicios de Edificación, Construcción de Instalaciones y Mantenimiento</t>
  </si>
  <si>
    <t>Servicios de Transporte, Almacenaje y Correo</t>
  </si>
  <si>
    <t>A-2-0-4-10-2</t>
  </si>
  <si>
    <t>A-1-0-2-14</t>
  </si>
  <si>
    <t>A-2-0-4-5-6</t>
  </si>
  <si>
    <t>C-223-1002-1</t>
  </si>
  <si>
    <t>A-2-0-4-5-2</t>
  </si>
  <si>
    <t>CDP</t>
  </si>
  <si>
    <t>RUBRO</t>
  </si>
  <si>
    <t>NUMERO RP</t>
  </si>
  <si>
    <t>FECHA RP</t>
  </si>
  <si>
    <t>NOMBRE DE CODIGO</t>
  </si>
  <si>
    <t>IDENTIFICACION</t>
  </si>
  <si>
    <t>REGIONAL AMAZONAS</t>
  </si>
  <si>
    <t>REGIONAL ANTIOQUIA</t>
  </si>
  <si>
    <t>REGIONAL NARIÑO</t>
  </si>
  <si>
    <t>REGIONAL ORINOQUIA</t>
  </si>
  <si>
    <t>REGIONAL SAN ANDRES</t>
  </si>
  <si>
    <t>NO RP VIGENCIA FUTURA</t>
  </si>
  <si>
    <t>VALOR CONTRATO 2015</t>
  </si>
  <si>
    <t>RICARDO DE LOS RIOS VILLAMIL</t>
  </si>
  <si>
    <t>VALOR HONOTARIOS MENSIAL</t>
  </si>
  <si>
    <t>SAN ANDRES</t>
  </si>
  <si>
    <t xml:space="preserve">Contratar el Arrendamiento de  un parqueadero ubicado en la carrera sexta entre calles 25 y 26 Barrio Pan de Yuca de la ciudad de Quibdó, para el parqueo de la patrulla migratoria asignada al Centro facilitador de Servicios Migratorios de Quibdó, de la Unidad Administrativa Especial Migración Colombia  </t>
  </si>
  <si>
    <t>QUIBDO</t>
  </si>
  <si>
    <t>ROGUER GIRALDO GARCES</t>
  </si>
  <si>
    <t>3M COLOMBIA S.A</t>
  </si>
  <si>
    <t>CONSECUTIVO PLAN</t>
  </si>
  <si>
    <t>EXPEDIENTE</t>
  </si>
  <si>
    <t>REDCOMPUTO LIMITADA</t>
  </si>
  <si>
    <t xml:space="preserve">C-223-1002-1 </t>
  </si>
  <si>
    <t>SUPERCOMERCIAL DEL LLANO S.A.S</t>
  </si>
  <si>
    <t>43715</t>
  </si>
  <si>
    <t>15815</t>
  </si>
  <si>
    <t>15515</t>
  </si>
  <si>
    <t>15415</t>
  </si>
  <si>
    <t>33815</t>
  </si>
  <si>
    <t>A-2-0-4-1-25</t>
  </si>
  <si>
    <t>37015</t>
  </si>
  <si>
    <t>37715</t>
  </si>
  <si>
    <t>39615</t>
  </si>
  <si>
    <t>40115</t>
  </si>
  <si>
    <t>43315</t>
  </si>
  <si>
    <t>43515</t>
  </si>
  <si>
    <t>42915</t>
  </si>
  <si>
    <t>44615</t>
  </si>
  <si>
    <t>41515</t>
  </si>
  <si>
    <t>45615</t>
  </si>
  <si>
    <t>45715</t>
  </si>
  <si>
    <t>Servicios Basados en Ingeniería, Investigación y Tecnología</t>
  </si>
  <si>
    <t xml:space="preserve">NESTOR HERNANDO MONTENEGRO GOMEZ </t>
  </si>
  <si>
    <t>SEGURIDAD</t>
  </si>
  <si>
    <t>Difusión de Tecnologías de Información y Telecomunicaciones</t>
  </si>
  <si>
    <t>ACTA DE INICIO</t>
  </si>
  <si>
    <t>010</t>
  </si>
  <si>
    <t>011</t>
  </si>
  <si>
    <t>012</t>
  </si>
  <si>
    <t>Servicios de Gestion, Servicios Profesionales de Empresa y Servicios Administrativos</t>
  </si>
  <si>
    <t xml:space="preserve">KEIBER ALEXANDER COLORADO LANDAZURI </t>
  </si>
  <si>
    <t>Contratar la adquisición de equipos de cómputo, de acuerdo con las especificaciones técnicas requeridas por la Unidad Administrativa Especial Migración Colombia.</t>
  </si>
  <si>
    <t>Componentes y Equipos para Distribución y Sistemas de Acondicionamiento</t>
  </si>
  <si>
    <t>Contratar la Extensión de Garantía para los equipos marca APC (UPSs, Aires,  Monitoreo  Ambiental) y el mantenimiento preventivo y correctivo con suministro de repuestos para los sistemas de  control de acceso, contra incendio y CCTV, del Centro de Computo Principal de la Entidad</t>
  </si>
  <si>
    <t>2015623140500056E</t>
  </si>
  <si>
    <t>2015623140300008E</t>
  </si>
  <si>
    <t>ORINOQUIA</t>
  </si>
  <si>
    <t>Contratar la adquisición de escáner e  impresoras multifuncionales, con las características técnicas definidas por la Unidad Administrativa Especial Migración Colombia.</t>
  </si>
  <si>
    <t>053</t>
  </si>
  <si>
    <t>054</t>
  </si>
  <si>
    <t>Adquisición e instalación de aire acondicionado para la Regional San Andrés, incluidos todos los elementos que sean necesarios para su funcionamiento</t>
  </si>
  <si>
    <t>COMPRAVENTA CON INSTALACION</t>
  </si>
  <si>
    <t>Adquisición e instalación de puntos de cableado estructurado (datos, corriente eléctrica regulada y  no regulada) de conformidad con las especificaciones técnicas de la Unidad Administrativa Especial Migración Colombia.</t>
  </si>
  <si>
    <t>088</t>
  </si>
  <si>
    <t>091</t>
  </si>
  <si>
    <t>2015623140500063E</t>
  </si>
  <si>
    <t>Contratar el Servicio de mantenimiento preventivo y correctivo con suministro de repuestos originales para los vehículos de la marca NISSAN de la Unidad Administrativa Especial Migración Colombia a nivel nacional</t>
  </si>
  <si>
    <t>TALLERES AUTORIZADOS S.A.</t>
  </si>
  <si>
    <t>Adquirir el plan anual de actualización y soporte para los productos IBM SPSS de conformidad con las especificaciones técnicas de la Unidad Administrativa Especial Migración Colombia.</t>
  </si>
  <si>
    <t>INFORMESE LTDA SPSS ANDINO</t>
  </si>
  <si>
    <t>ETAPA</t>
  </si>
  <si>
    <t>090</t>
  </si>
  <si>
    <t>2015623140100027E</t>
  </si>
  <si>
    <t>055</t>
  </si>
  <si>
    <t>056</t>
  </si>
  <si>
    <t>Contratar el servicio de mantenimiento preventivo y correctivo con suministro de repuestos originales, incluido servicio de lavado y despinche, para los vehículos que conforman el parque automotor de la Unidad Administrativa Especial Migración Colombia, asignados a la Regional Amazonas en la ciudad de Leticia.</t>
  </si>
  <si>
    <t>Contratar el servicio de mantenimiento preventivo y correctivo con suministro de repuestos originales, incluido servicio de lavado y despinche, para los vehículos que conforman el parque automotor de la Unidad Administrativa Especial Migración Colombia, asignados a la Regional Orinoquia en las ciudades de Arauca, Yopal, Puerto Carreño, Inírida y Villavicencio</t>
  </si>
  <si>
    <t>059</t>
  </si>
  <si>
    <t>060</t>
  </si>
  <si>
    <t>2015623140700041E</t>
  </si>
  <si>
    <t>REFRIPLAST LTDA</t>
  </si>
  <si>
    <t xml:space="preserve">2015623140300011E </t>
  </si>
  <si>
    <t xml:space="preserve">2015623140700040E </t>
  </si>
  <si>
    <t>UNION TEMPORAL CECAM</t>
  </si>
  <si>
    <t>093</t>
  </si>
  <si>
    <t>095</t>
  </si>
  <si>
    <t>094</t>
  </si>
  <si>
    <t>Prestación de los servicios Técnicos, consistentes en la implementación y el desarrollo al plan de uso y mantenimiento del armamento de la entidad, así como el apoyo administrativo y operativo a la Coordinación del Grupo de Seguridad y Enlace con la Fuerza Pública y Organismos de Seguridad. Lo anterior conforme a las instrucciones del Supervisor y atendiendo a las necesidades del servicio</t>
  </si>
  <si>
    <t xml:space="preserve">Prestar los servicios profesionales y de apoyo a la gestión en temas de Infraestructura a la Subdirección Administrativa y Financiera de Migración Colombia. </t>
  </si>
  <si>
    <t>prestar los servicios con autonomía técnica y administrativa, para apoyar a la Subdirección Administrativa y Financiera en el seguimiento a la gestión de las Regionales de la Unidad Administrativa Especial Migración Colombia.</t>
  </si>
  <si>
    <t>ALFONSO VASQUEZ GUEVARA</t>
  </si>
  <si>
    <t>2015623140500066E</t>
  </si>
  <si>
    <t>2015623140500068E</t>
  </si>
  <si>
    <t>2015623140500067E</t>
  </si>
  <si>
    <t>096</t>
  </si>
  <si>
    <t>Contratar la adquisición a título de compraventa del inmueble identificado con matrícula inmobiliaria 442-12606,  localizado en la Calle 2 # 1- 52 Barrio El Centro del municipio de Puerto Leguízamo ¿ Putumayo de propiedad de la señora Gladys Gutierrez Serrano para el funcionamiento del nuevo Puesto de Control Migratorio Fluvial perteneciente a la Regional Nariño</t>
  </si>
  <si>
    <t>Terrenos, Edificios, Estructuras y vías</t>
  </si>
  <si>
    <t>PUTUMAYO</t>
  </si>
  <si>
    <t>PUERTO LEGUIZAMO</t>
  </si>
  <si>
    <t>GLADYS GUTIERREZ SERRANO</t>
  </si>
  <si>
    <t>44715 
44815</t>
  </si>
  <si>
    <t>: C-112-1002-1 A</t>
  </si>
  <si>
    <t xml:space="preserve">Contratar el servicio de mantenimiento preventivo y correctivo de las  plantas eléctricas, ubicadas en las diferentes sedes de la Entidad a nivel nacional, incluidos los repuestos necesarios para tal fin.   </t>
  </si>
  <si>
    <t>ZORAIDA IRIARTE SALVADOR / MULTISERVICIO LA NARANJA MECÁNICA</t>
  </si>
  <si>
    <t>INGEAL S.A.</t>
  </si>
  <si>
    <t>2015623140700044E</t>
  </si>
  <si>
    <t>2015623140300012E</t>
  </si>
  <si>
    <t>SUMIMAS S.A.S</t>
  </si>
  <si>
    <t>2015623140300013E</t>
  </si>
  <si>
    <t>SV INGENIERIA LIMITADA</t>
  </si>
  <si>
    <t>2015623140700046E</t>
  </si>
  <si>
    <t>097</t>
  </si>
  <si>
    <t>Contratar la extensión de garantía que incluya el servicio de mantenimiento preventivo, correctivo, soporte con suministro de repuestos, actualización de software para las lectoras 3M modelo AT9000 e integración con el sistema Platinum, de conformidad con el cuadro de cantidades y especificaciones de la Unidad Administrativa Especial Migración Colombia</t>
  </si>
  <si>
    <t>2015623140300014E</t>
  </si>
  <si>
    <t>2015623140500070E</t>
  </si>
  <si>
    <t>Adquisición de bonos o tarjetas canjeables en almacenes de cadena, para los funcionarios de la Unidad Administrativa Especial Migración Colombia a nivel nacional, ganadores de los primeros puestos del Plan de incentivos Migración Colombia 2015</t>
  </si>
  <si>
    <t>Servicios Financieros y de Seguros</t>
  </si>
  <si>
    <t>A-2-0-4-21-3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</si>
</sst>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10"/>
      <name val="Arial"/>
      <family val="2"/>
    </font>
    <font>
      <b/>
      <sz val="10"/>
      <color theme="0"/>
      <name val="Arial Narrow"/>
      <family val="2"/>
    </font>
    <font>
      <sz val="10"/>
      <color theme="1"/>
      <name val="Arial Narrow"/>
      <family val="2"/>
    </font>
    <font>
      <b/>
      <sz val="10"/>
      <color rgb="FFFF0000"/>
      <name val="Arial Narrow"/>
      <family val="2"/>
    </font>
    <font>
      <sz val="10"/>
      <color rgb="FFFF0000"/>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u/>
      <sz val="10"/>
      <color theme="10"/>
      <name val="Arial Narrow"/>
      <family val="2"/>
    </font>
    <font>
      <sz val="10"/>
      <color theme="10"/>
      <name val="Arial Narrow"/>
      <family val="2"/>
    </font>
    <font>
      <b/>
      <sz val="10"/>
      <color rgb="FF000000"/>
      <name val="Arial Narrow"/>
      <family val="2"/>
    </font>
    <font>
      <b/>
      <sz val="10"/>
      <color rgb="FFFF0066"/>
      <name val="Arial Narrow"/>
      <family val="2"/>
    </font>
    <font>
      <sz val="10"/>
      <color rgb="FFFF0066"/>
      <name val="Arial Narrow"/>
      <family val="2"/>
    </font>
  </fonts>
  <fills count="5">
    <fill>
      <patternFill patternType="none"/>
    </fill>
    <fill>
      <patternFill patternType="gray125"/>
    </fill>
    <fill>
      <patternFill patternType="solid">
        <fgColor rgb="FF00B050"/>
        <bgColor indexed="64"/>
      </patternFill>
    </fill>
    <fill>
      <patternFill patternType="solid">
        <fgColor rgb="FFFFCCCC"/>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10" fillId="0" borderId="0" applyNumberFormat="0" applyFill="0" applyBorder="0" applyAlignment="0" applyProtection="0"/>
  </cellStyleXfs>
  <cellXfs count="60">
    <xf numFmtId="0" fontId="0" fillId="0" borderId="0" xfId="0"/>
    <xf numFmtId="0" fontId="4" fillId="0" borderId="0" xfId="0" applyFont="1" applyAlignment="1">
      <alignment horizontal="center" vertical="center"/>
    </xf>
    <xf numFmtId="0" fontId="4" fillId="0" borderId="0" xfId="0" applyFont="1" applyAlignment="1">
      <alignment horizontal="center" vertical="center" wrapText="1"/>
    </xf>
    <xf numFmtId="164" fontId="4" fillId="0" borderId="0" xfId="1" applyNumberFormat="1" applyFont="1" applyAlignment="1">
      <alignment horizontal="center" vertical="center"/>
    </xf>
    <xf numFmtId="14" fontId="6" fillId="0" borderId="0" xfId="0" applyNumberFormat="1" applyFont="1" applyAlignment="1">
      <alignment horizontal="center" vertical="center"/>
    </xf>
    <xf numFmtId="43" fontId="6" fillId="0" borderId="0" xfId="1" applyFont="1" applyAlignment="1">
      <alignment horizontal="center" vertical="center"/>
    </xf>
    <xf numFmtId="43" fontId="4" fillId="0" borderId="0" xfId="1" applyFont="1" applyAlignment="1">
      <alignment horizontal="center" vertical="center"/>
    </xf>
    <xf numFmtId="49"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43" fontId="7" fillId="0" borderId="1" xfId="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64" fontId="7" fillId="0" borderId="1" xfId="1" applyNumberFormat="1" applyFont="1" applyFill="1" applyBorder="1" applyAlignment="1">
      <alignment horizontal="center" vertical="center"/>
    </xf>
    <xf numFmtId="14" fontId="9" fillId="0" borderId="1" xfId="0" applyNumberFormat="1" applyFont="1" applyFill="1" applyBorder="1" applyAlignment="1">
      <alignment horizontal="center" vertical="center"/>
    </xf>
    <xf numFmtId="0" fontId="8" fillId="0" borderId="0" xfId="0" applyFont="1" applyAlignment="1">
      <alignment horizontal="center" vertical="center" wrapText="1"/>
    </xf>
    <xf numFmtId="43" fontId="7" fillId="0" borderId="4" xfId="1" applyFont="1" applyFill="1" applyBorder="1" applyAlignment="1">
      <alignment horizontal="center" vertical="center" wrapText="1"/>
    </xf>
    <xf numFmtId="43" fontId="7" fillId="0" borderId="3" xfId="1" applyFont="1" applyFill="1" applyBorder="1" applyAlignment="1">
      <alignment horizontal="center" vertical="center"/>
    </xf>
    <xf numFmtId="14" fontId="8" fillId="0" borderId="0" xfId="0" applyNumberFormat="1" applyFont="1" applyAlignment="1">
      <alignment horizontal="center" vertical="center"/>
    </xf>
    <xf numFmtId="0" fontId="4" fillId="0" borderId="0" xfId="0" applyNumberFormat="1" applyFont="1" applyAlignment="1">
      <alignment horizontal="center" vertical="center" wrapText="1"/>
    </xf>
    <xf numFmtId="49" fontId="11" fillId="0" borderId="1" xfId="8" applyNumberFormat="1" applyFont="1" applyFill="1" applyBorder="1" applyAlignment="1">
      <alignment horizontal="center" vertical="center"/>
    </xf>
    <xf numFmtId="49" fontId="6" fillId="0" borderId="0" xfId="1" applyNumberFormat="1" applyFont="1" applyAlignment="1">
      <alignment horizontal="center" vertical="center"/>
    </xf>
    <xf numFmtId="43" fontId="7" fillId="0" borderId="0" xfId="1" applyFont="1" applyFill="1" applyBorder="1" applyAlignment="1">
      <alignment horizontal="center" vertical="center"/>
    </xf>
    <xf numFmtId="14" fontId="7" fillId="0" borderId="2" xfId="0" applyNumberFormat="1" applyFont="1" applyFill="1" applyBorder="1" applyAlignment="1">
      <alignment horizontal="center" vertical="center" wrapText="1"/>
    </xf>
    <xf numFmtId="43" fontId="9" fillId="0" borderId="0" xfId="1" applyFont="1" applyAlignment="1">
      <alignment horizontal="center" vertical="center"/>
    </xf>
    <xf numFmtId="16" fontId="9"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4" fontId="6" fillId="0" borderId="0" xfId="1" applyNumberFormat="1" applyFont="1" applyAlignment="1">
      <alignment horizontal="center" vertical="center"/>
    </xf>
    <xf numFmtId="0" fontId="7" fillId="0" borderId="1" xfId="0" applyNumberFormat="1" applyFont="1" applyFill="1" applyBorder="1" applyAlignment="1">
      <alignment horizontal="justify" vertical="top" wrapText="1"/>
    </xf>
    <xf numFmtId="49" fontId="6"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49" fontId="7" fillId="0" borderId="0" xfId="0" applyNumberFormat="1" applyFont="1" applyAlignment="1">
      <alignment horizontal="center" vertical="center"/>
    </xf>
    <xf numFmtId="43" fontId="12" fillId="0" borderId="1" xfId="1" applyFont="1" applyFill="1" applyBorder="1" applyAlignment="1">
      <alignment horizontal="center" vertical="center" wrapText="1"/>
    </xf>
    <xf numFmtId="14" fontId="12" fillId="0" borderId="1" xfId="8" applyNumberFormat="1" applyFont="1" applyFill="1" applyBorder="1" applyAlignment="1">
      <alignment horizontal="center" vertical="center" wrapText="1"/>
    </xf>
    <xf numFmtId="164" fontId="4" fillId="0" borderId="0" xfId="1" applyNumberFormat="1" applyFont="1" applyAlignment="1">
      <alignment horizontal="center" vertical="center" wrapText="1"/>
    </xf>
    <xf numFmtId="0" fontId="13" fillId="0" borderId="1" xfId="0" applyFont="1" applyFill="1" applyBorder="1" applyAlignment="1">
      <alignment horizontal="left" vertical="center" wrapText="1"/>
    </xf>
    <xf numFmtId="0" fontId="8" fillId="0" borderId="0" xfId="0" applyFont="1" applyAlignment="1">
      <alignment horizontal="center" vertical="center"/>
    </xf>
    <xf numFmtId="0" fontId="4" fillId="0" borderId="0" xfId="0" applyNumberFormat="1" applyFont="1" applyAlignment="1">
      <alignment horizontal="justify" vertical="top" wrapText="1"/>
    </xf>
    <xf numFmtId="14" fontId="7" fillId="4" borderId="1" xfId="0" applyNumberFormat="1" applyFont="1" applyFill="1" applyBorder="1" applyAlignment="1">
      <alignment horizontal="center" vertical="center" wrapText="1"/>
    </xf>
    <xf numFmtId="43" fontId="4" fillId="0" borderId="0" xfId="1" applyFont="1" applyFill="1" applyAlignment="1">
      <alignment horizontal="center" vertical="center"/>
    </xf>
    <xf numFmtId="14" fontId="15" fillId="0" borderId="0" xfId="0" applyNumberFormat="1" applyFont="1" applyAlignment="1">
      <alignment horizontal="center" vertical="center"/>
    </xf>
    <xf numFmtId="43" fontId="12" fillId="0" borderId="1" xfId="8" applyNumberFormat="1" applyFont="1" applyFill="1" applyBorder="1" applyAlignment="1">
      <alignment horizontal="center" vertical="center" wrapText="1"/>
    </xf>
    <xf numFmtId="49" fontId="5" fillId="2" borderId="7" xfId="2" applyNumberFormat="1" applyFont="1" applyFill="1" applyBorder="1" applyAlignment="1">
      <alignment horizontal="center" vertical="center" wrapText="1"/>
    </xf>
    <xf numFmtId="43" fontId="3" fillId="2" borderId="6" xfId="1" applyFont="1" applyFill="1" applyBorder="1" applyAlignment="1">
      <alignment horizontal="center" vertical="center" wrapText="1"/>
    </xf>
    <xf numFmtId="49" fontId="3" fillId="2" borderId="6" xfId="2" applyNumberFormat="1" applyFont="1" applyFill="1" applyBorder="1" applyAlignment="1">
      <alignment horizontal="center" vertical="center" wrapText="1"/>
    </xf>
    <xf numFmtId="164" fontId="3" fillId="2" borderId="6" xfId="1" applyNumberFormat="1" applyFont="1" applyFill="1" applyBorder="1" applyAlignment="1">
      <alignment horizontal="center" vertical="center" wrapText="1"/>
    </xf>
    <xf numFmtId="49" fontId="5" fillId="2" borderId="6" xfId="1" applyNumberFormat="1" applyFont="1" applyFill="1" applyBorder="1" applyAlignment="1">
      <alignment horizontal="center" vertical="center" wrapText="1"/>
    </xf>
    <xf numFmtId="49" fontId="5" fillId="2" borderId="6" xfId="2" applyNumberFormat="1" applyFont="1" applyFill="1" applyBorder="1" applyAlignment="1">
      <alignment horizontal="center" vertical="center" wrapText="1"/>
    </xf>
    <xf numFmtId="14" fontId="5" fillId="2" borderId="6" xfId="1" applyNumberFormat="1" applyFont="1" applyFill="1" applyBorder="1" applyAlignment="1">
      <alignment horizontal="center" vertical="center" wrapText="1"/>
    </xf>
    <xf numFmtId="43" fontId="5" fillId="2" borderId="6" xfId="1" applyFont="1" applyFill="1" applyBorder="1" applyAlignment="1">
      <alignment horizontal="center" vertical="center" wrapText="1"/>
    </xf>
    <xf numFmtId="49" fontId="14" fillId="2" borderId="8" xfId="2" applyNumberFormat="1" applyFont="1" applyFill="1" applyBorder="1" applyAlignment="1">
      <alignment horizontal="center" vertical="center" wrapText="1"/>
    </xf>
    <xf numFmtId="49" fontId="14" fillId="2" borderId="6" xfId="2" applyNumberFormat="1" applyFont="1" applyFill="1" applyBorder="1" applyAlignment="1">
      <alignment horizontal="center" vertical="center" wrapText="1"/>
    </xf>
    <xf numFmtId="43" fontId="5" fillId="2" borderId="5" xfId="1" applyFont="1" applyFill="1" applyBorder="1" applyAlignment="1">
      <alignment horizontal="center" vertical="center" wrapText="1"/>
    </xf>
    <xf numFmtId="14" fontId="7" fillId="3" borderId="2"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43" fontId="7" fillId="3" borderId="1" xfId="1" applyFont="1" applyFill="1" applyBorder="1" applyAlignment="1">
      <alignment horizontal="center" vertical="center" wrapText="1"/>
    </xf>
    <xf numFmtId="0" fontId="7" fillId="3" borderId="1" xfId="0" applyFont="1" applyFill="1" applyBorder="1" applyAlignment="1">
      <alignment horizontal="left" vertical="center" wrapText="1"/>
    </xf>
  </cellXfs>
  <cellStyles count="9">
    <cellStyle name="Hipervínculo" xfId="8" builtinId="8"/>
    <cellStyle name="Millares" xfId="1" builtinId="3"/>
    <cellStyle name="Millares 2" xfId="3"/>
    <cellStyle name="Normal" xfId="0" builtinId="0"/>
    <cellStyle name="Normal 15" xfId="4"/>
    <cellStyle name="Normal 17" xfId="5"/>
    <cellStyle name="Normal 2" xfId="2"/>
    <cellStyle name="Normal 6" xfId="6"/>
    <cellStyle name="Normal 9" xfId="7"/>
  </cellStyles>
  <dxfs count="0"/>
  <tableStyles count="0" defaultTableStyle="TableStyleMedium2" defaultPivotStyle="PivotStyleLight16"/>
  <colors>
    <mruColors>
      <color rgb="FFFFCCCC"/>
      <color rgb="FFFF9999"/>
      <color rgb="FF000099"/>
      <color rgb="FF0066FF"/>
      <color rgb="FFFF0066"/>
      <color rgb="FFFF7C80"/>
      <color rgb="FFFF5050"/>
      <color rgb="FF005C2A"/>
      <color rgb="FFCCFFCC"/>
      <color rgb="FFCC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tratos.gov.co/consultas/detalleProceso.do?numConstancia=15-12-3991815" TargetMode="External"/><Relationship Id="rId13" Type="http://schemas.openxmlformats.org/officeDocument/2006/relationships/hyperlink" Target="https://www.contratos.gov.co/consultas/detalleProceso.do?numConstancia=15-12-4038764" TargetMode="External"/><Relationship Id="rId18" Type="http://schemas.openxmlformats.org/officeDocument/2006/relationships/hyperlink" Target="https://www.contratos.gov.co/consultas/detalleProceso.do?numConstancia=15-13-4111186" TargetMode="External"/><Relationship Id="rId3" Type="http://schemas.openxmlformats.org/officeDocument/2006/relationships/hyperlink" Target="https://www.contratos.gov.co/consultas/detalleProceso.do?numConstancia=15-9-401479" TargetMode="External"/><Relationship Id="rId7" Type="http://schemas.openxmlformats.org/officeDocument/2006/relationships/hyperlink" Target="https://www.contratos.gov.co/consultas/detalleProceso.do?numConstancia=15-12-3944353" TargetMode="External"/><Relationship Id="rId12" Type="http://schemas.openxmlformats.org/officeDocument/2006/relationships/hyperlink" Target="https://www.contratos.gov.co/consultas/detalleProceso.do?numConstancia=15-12-4029203" TargetMode="External"/><Relationship Id="rId17" Type="http://schemas.openxmlformats.org/officeDocument/2006/relationships/hyperlink" Target="https://www.contratos.gov.co/consultas/detalleProceso.do?numConstancia=15-12-4101573" TargetMode="External"/><Relationship Id="rId2" Type="http://schemas.openxmlformats.org/officeDocument/2006/relationships/hyperlink" Target="https://www.contratos.gov.co/consultas/detalleProceso.do?numConstancia=15-9-401160" TargetMode="External"/><Relationship Id="rId16" Type="http://schemas.openxmlformats.org/officeDocument/2006/relationships/hyperlink" Target="https://www.contratos.gov.co/consultas/detalleProceso.do?numConstancia=15-13-4061024" TargetMode="External"/><Relationship Id="rId1" Type="http://schemas.openxmlformats.org/officeDocument/2006/relationships/hyperlink" Target="https://www.contratos.gov.co/consultas/detalleProceso.do?numConstancia=15-9-399960" TargetMode="External"/><Relationship Id="rId6" Type="http://schemas.openxmlformats.org/officeDocument/2006/relationships/hyperlink" Target="https://www.contratos.gov.co/consultas/detalleProceso.do?numConstancia=15-12-3928537" TargetMode="External"/><Relationship Id="rId11" Type="http://schemas.openxmlformats.org/officeDocument/2006/relationships/hyperlink" Target="https://www.contratos.gov.co/consultas/detalleProceso.do?numConstancia=15-9-399960" TargetMode="External"/><Relationship Id="rId5" Type="http://schemas.openxmlformats.org/officeDocument/2006/relationships/hyperlink" Target="https://www.contratos.gov.co/consultas/detalleProceso.do?numConstancia=15-13-3949239" TargetMode="External"/><Relationship Id="rId15" Type="http://schemas.openxmlformats.org/officeDocument/2006/relationships/hyperlink" Target="https://www.contratos.gov.co/consultas/detalleProceso.do?numConstancia=15-12-4066927" TargetMode="External"/><Relationship Id="rId10" Type="http://schemas.openxmlformats.org/officeDocument/2006/relationships/hyperlink" Target="https://www.contratos.gov.co/consultas/detalleProceso.do?numConstancia=15-13-3973722" TargetMode="External"/><Relationship Id="rId19" Type="http://schemas.openxmlformats.org/officeDocument/2006/relationships/printerSettings" Target="../printerSettings/printerSettings1.bin"/><Relationship Id="rId4" Type="http://schemas.openxmlformats.org/officeDocument/2006/relationships/hyperlink" Target="https://www.contratos.gov.co/consultas/detalleProceso.do?numConstancia=15-13-3949052" TargetMode="External"/><Relationship Id="rId9" Type="http://schemas.openxmlformats.org/officeDocument/2006/relationships/hyperlink" Target="https://www.contratos.gov.co/consultas/detalleProceso.do?numConstancia=15-13-3973080" TargetMode="External"/><Relationship Id="rId14" Type="http://schemas.openxmlformats.org/officeDocument/2006/relationships/hyperlink" Target="https://www.contratos.gov.co/consultas/detalleProceso.do?numConstancia=15-12-403885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9"/>
  <sheetViews>
    <sheetView tabSelected="1" zoomScale="85" zoomScaleNormal="85" zoomScaleSheetLayoutView="85" workbookViewId="0">
      <pane xSplit="1" ySplit="1" topLeftCell="B2" activePane="bottomRight" state="frozen"/>
      <selection activeCell="K887" sqref="K887"/>
      <selection pane="topRight" activeCell="K887" sqref="K887"/>
      <selection pane="bottomLeft" activeCell="K887" sqref="K887"/>
      <selection pane="bottomRight" activeCell="C4" sqref="C4"/>
    </sheetView>
  </sheetViews>
  <sheetFormatPr baseColWidth="10" defaultColWidth="14.42578125" defaultRowHeight="12.75" x14ac:dyDescent="0.25"/>
  <cols>
    <col min="1" max="1" width="16.42578125" style="39" bestFit="1" customWidth="1"/>
    <col min="2" max="2" width="10.7109375" style="27" customWidth="1"/>
    <col min="3" max="3" width="13.85546875" style="21" customWidth="1"/>
    <col min="4" max="4" width="11.7109375" style="18" customWidth="1"/>
    <col min="5" max="5" width="17.28515625" style="2" customWidth="1"/>
    <col min="6" max="6" width="36.42578125" style="40" customWidth="1"/>
    <col min="7" max="7" width="14.28515625" style="37" customWidth="1"/>
    <col min="8" max="8" width="9.85546875" style="22" customWidth="1"/>
    <col min="9" max="9" width="16" style="22" customWidth="1"/>
    <col min="10" max="10" width="16.7109375" style="6" customWidth="1"/>
    <col min="11" max="12" width="14.28515625" style="1" customWidth="1"/>
    <col min="13" max="13" width="11.7109375" style="42" customWidth="1"/>
    <col min="14" max="14" width="14.85546875" style="2" customWidth="1"/>
    <col min="15" max="15" width="16.140625" style="2" customWidth="1"/>
    <col min="16" max="16" width="15.85546875" style="2" customWidth="1"/>
    <col min="17" max="17" width="13.85546875" style="2" customWidth="1"/>
    <col min="18" max="18" width="37.28515625" style="2" customWidth="1"/>
    <col min="19" max="19" width="15.7109375" style="3" customWidth="1"/>
    <col min="20" max="20" width="12.7109375" style="34" customWidth="1"/>
    <col min="21" max="21" width="11.42578125" style="4" customWidth="1"/>
    <col min="22" max="22" width="11.42578125" style="24" customWidth="1"/>
    <col min="23" max="23" width="10.85546875" style="4" customWidth="1"/>
    <col min="24" max="24" width="14.28515625" style="5" customWidth="1"/>
    <col min="25" max="25" width="14.7109375" style="4" customWidth="1"/>
    <col min="26" max="26" width="14.7109375" style="5" customWidth="1"/>
    <col min="27" max="27" width="17.42578125" style="6" customWidth="1"/>
    <col min="28" max="29" width="15.7109375" style="6" customWidth="1"/>
    <col min="30" max="30" width="17.7109375" style="6" customWidth="1"/>
    <col min="31" max="31" width="12.85546875" style="43" customWidth="1"/>
    <col min="32" max="32" width="13.5703125" style="43" customWidth="1"/>
    <col min="33" max="34" width="11.7109375" style="30" customWidth="1"/>
    <col min="35" max="35" width="39.28515625" style="2" customWidth="1"/>
    <col min="36" max="36" width="19.5703125" style="6" customWidth="1"/>
    <col min="37" max="16384" width="14.42578125" style="33"/>
  </cols>
  <sheetData>
    <row r="1" spans="1:36" s="32" customFormat="1" ht="47.25" customHeight="1" thickBot="1" x14ac:dyDescent="0.3">
      <c r="A1" s="45" t="s">
        <v>88</v>
      </c>
      <c r="B1" s="46" t="s">
        <v>0</v>
      </c>
      <c r="C1" s="47" t="s">
        <v>58</v>
      </c>
      <c r="D1" s="47" t="s">
        <v>1</v>
      </c>
      <c r="E1" s="47" t="s">
        <v>45</v>
      </c>
      <c r="F1" s="47" t="s">
        <v>6</v>
      </c>
      <c r="G1" s="48" t="s">
        <v>87</v>
      </c>
      <c r="H1" s="49" t="s">
        <v>59</v>
      </c>
      <c r="I1" s="49" t="s">
        <v>71</v>
      </c>
      <c r="J1" s="50" t="s">
        <v>13</v>
      </c>
      <c r="K1" s="50" t="s">
        <v>138</v>
      </c>
      <c r="L1" s="50" t="s">
        <v>3</v>
      </c>
      <c r="M1" s="46" t="s">
        <v>2</v>
      </c>
      <c r="N1" s="47" t="s">
        <v>4</v>
      </c>
      <c r="O1" s="47" t="s">
        <v>4</v>
      </c>
      <c r="P1" s="47" t="s">
        <v>33</v>
      </c>
      <c r="Q1" s="47" t="s">
        <v>35</v>
      </c>
      <c r="R1" s="47" t="s">
        <v>5</v>
      </c>
      <c r="S1" s="47" t="s">
        <v>72</v>
      </c>
      <c r="T1" s="47" t="s">
        <v>27</v>
      </c>
      <c r="U1" s="50" t="s">
        <v>8</v>
      </c>
      <c r="V1" s="49" t="s">
        <v>67</v>
      </c>
      <c r="W1" s="51" t="s">
        <v>68</v>
      </c>
      <c r="X1" s="52" t="s">
        <v>69</v>
      </c>
      <c r="Y1" s="49" t="s">
        <v>70</v>
      </c>
      <c r="Z1" s="52" t="s">
        <v>81</v>
      </c>
      <c r="AA1" s="52" t="s">
        <v>79</v>
      </c>
      <c r="AB1" s="52" t="s">
        <v>52</v>
      </c>
      <c r="AC1" s="52" t="s">
        <v>78</v>
      </c>
      <c r="AD1" s="47" t="s">
        <v>53</v>
      </c>
      <c r="AE1" s="53" t="s">
        <v>21</v>
      </c>
      <c r="AF1" s="54" t="s">
        <v>16</v>
      </c>
      <c r="AG1" s="51" t="s">
        <v>17</v>
      </c>
      <c r="AH1" s="51"/>
      <c r="AI1" s="49" t="s">
        <v>54</v>
      </c>
      <c r="AJ1" s="55" t="s">
        <v>55</v>
      </c>
    </row>
    <row r="2" spans="1:36" s="25" customFormat="1" ht="99.95" customHeight="1" x14ac:dyDescent="0.25">
      <c r="A2" s="38" t="s">
        <v>123</v>
      </c>
      <c r="B2" s="23" t="s">
        <v>114</v>
      </c>
      <c r="C2" s="17">
        <v>42121</v>
      </c>
      <c r="D2" s="28" t="s">
        <v>42</v>
      </c>
      <c r="E2" s="15" t="s">
        <v>48</v>
      </c>
      <c r="F2" s="31" t="s">
        <v>119</v>
      </c>
      <c r="G2" s="9">
        <v>158</v>
      </c>
      <c r="H2" s="13">
        <v>432115</v>
      </c>
      <c r="I2" s="13" t="s">
        <v>112</v>
      </c>
      <c r="J2" s="11">
        <v>335020368</v>
      </c>
      <c r="K2" s="36" t="s">
        <v>10</v>
      </c>
      <c r="L2" s="8" t="s">
        <v>9</v>
      </c>
      <c r="M2" s="44">
        <v>109</v>
      </c>
      <c r="N2" s="15" t="s">
        <v>11</v>
      </c>
      <c r="O2" s="15" t="s">
        <v>11</v>
      </c>
      <c r="P2" s="15" t="s">
        <v>32</v>
      </c>
      <c r="Q2" s="15" t="s">
        <v>32</v>
      </c>
      <c r="R2" s="29" t="s">
        <v>89</v>
      </c>
      <c r="S2" s="16">
        <v>830016004</v>
      </c>
      <c r="T2" s="7" t="s">
        <v>30</v>
      </c>
      <c r="U2" s="8">
        <v>42187</v>
      </c>
      <c r="V2" s="10" t="s">
        <v>96</v>
      </c>
      <c r="W2" s="8" t="s">
        <v>65</v>
      </c>
      <c r="X2" s="11">
        <v>121915</v>
      </c>
      <c r="Y2" s="8">
        <v>42187</v>
      </c>
      <c r="Z2" s="11"/>
      <c r="AA2" s="11">
        <v>256457559</v>
      </c>
      <c r="AB2" s="12"/>
      <c r="AC2" s="20"/>
      <c r="AD2" s="20">
        <f t="shared" ref="AD2" si="0">+AA2+AB2</f>
        <v>256457559</v>
      </c>
      <c r="AE2" s="8" t="s">
        <v>113</v>
      </c>
      <c r="AF2" s="8" t="e">
        <f>+AE2+60</f>
        <v>#VALUE!</v>
      </c>
      <c r="AG2" s="11" t="e">
        <f t="shared" ref="AG2" si="1">+AF2-AE2</f>
        <v>#VALUE!</v>
      </c>
      <c r="AH2" s="11"/>
      <c r="AI2" s="14" t="s">
        <v>20</v>
      </c>
      <c r="AJ2" s="19" t="e">
        <f>LOOKUP(AI2,#REF!,#REF!)</f>
        <v>#REF!</v>
      </c>
    </row>
    <row r="3" spans="1:36" s="25" customFormat="1" ht="99.95" customHeight="1" x14ac:dyDescent="0.25">
      <c r="A3" s="38" t="s">
        <v>174</v>
      </c>
      <c r="B3" s="23" t="s">
        <v>114</v>
      </c>
      <c r="C3" s="17">
        <v>42121</v>
      </c>
      <c r="D3" s="28" t="s">
        <v>42</v>
      </c>
      <c r="E3" s="15" t="s">
        <v>48</v>
      </c>
      <c r="F3" s="31" t="s">
        <v>119</v>
      </c>
      <c r="G3" s="9">
        <v>158</v>
      </c>
      <c r="H3" s="13">
        <v>432115</v>
      </c>
      <c r="I3" s="13" t="s">
        <v>112</v>
      </c>
      <c r="J3" s="11">
        <v>335020368</v>
      </c>
      <c r="K3" s="36" t="s">
        <v>10</v>
      </c>
      <c r="L3" s="8" t="s">
        <v>9</v>
      </c>
      <c r="M3" s="44">
        <v>111</v>
      </c>
      <c r="N3" s="15" t="s">
        <v>11</v>
      </c>
      <c r="O3" s="15" t="s">
        <v>11</v>
      </c>
      <c r="P3" s="15" t="s">
        <v>32</v>
      </c>
      <c r="Q3" s="15" t="s">
        <v>32</v>
      </c>
      <c r="R3" s="29" t="s">
        <v>151</v>
      </c>
      <c r="S3" s="16">
        <v>900863014</v>
      </c>
      <c r="T3" s="7" t="s">
        <v>30</v>
      </c>
      <c r="U3" s="8">
        <v>42191</v>
      </c>
      <c r="V3" s="10" t="s">
        <v>96</v>
      </c>
      <c r="W3" s="8" t="s">
        <v>65</v>
      </c>
      <c r="X3" s="11">
        <v>124215</v>
      </c>
      <c r="Y3" s="8">
        <v>42193</v>
      </c>
      <c r="Z3" s="11"/>
      <c r="AA3" s="11">
        <v>77140460</v>
      </c>
      <c r="AB3" s="12"/>
      <c r="AC3" s="20"/>
      <c r="AD3" s="20">
        <f t="shared" ref="AD3" si="2">+AA3+AB3</f>
        <v>77140460</v>
      </c>
      <c r="AE3" s="8" t="s">
        <v>113</v>
      </c>
      <c r="AF3" s="8" t="e">
        <f>+AE3+60</f>
        <v>#VALUE!</v>
      </c>
      <c r="AG3" s="11" t="e">
        <f t="shared" ref="AG3" si="3">+AF3-AE3</f>
        <v>#VALUE!</v>
      </c>
      <c r="AH3" s="11"/>
      <c r="AI3" s="14" t="s">
        <v>20</v>
      </c>
      <c r="AJ3" s="19" t="e">
        <f>LOOKUP(AI3,#REF!,#REF!)</f>
        <v>#REF!</v>
      </c>
    </row>
    <row r="4" spans="1:36" s="25" customFormat="1" ht="99.95" customHeight="1" x14ac:dyDescent="0.25">
      <c r="A4" s="38" t="s">
        <v>122</v>
      </c>
      <c r="B4" s="23" t="s">
        <v>115</v>
      </c>
      <c r="C4" s="17">
        <v>42149</v>
      </c>
      <c r="D4" s="28" t="s">
        <v>42</v>
      </c>
      <c r="E4" s="15" t="s">
        <v>48</v>
      </c>
      <c r="F4" s="31" t="s">
        <v>121</v>
      </c>
      <c r="G4" s="9">
        <v>179</v>
      </c>
      <c r="H4" s="13">
        <v>811017</v>
      </c>
      <c r="I4" s="13" t="s">
        <v>109</v>
      </c>
      <c r="J4" s="11">
        <v>74808000</v>
      </c>
      <c r="K4" s="36" t="s">
        <v>10</v>
      </c>
      <c r="L4" s="8" t="s">
        <v>9</v>
      </c>
      <c r="M4" s="44">
        <v>118</v>
      </c>
      <c r="N4" s="15" t="s">
        <v>24</v>
      </c>
      <c r="O4" s="15" t="s">
        <v>12</v>
      </c>
      <c r="P4" s="15" t="s">
        <v>32</v>
      </c>
      <c r="Q4" s="15" t="s">
        <v>32</v>
      </c>
      <c r="R4" s="29" t="s">
        <v>172</v>
      </c>
      <c r="S4" s="16">
        <v>800039398</v>
      </c>
      <c r="T4" s="7" t="s">
        <v>31</v>
      </c>
      <c r="U4" s="8">
        <v>42201</v>
      </c>
      <c r="V4" s="10" t="s">
        <v>99</v>
      </c>
      <c r="W4" s="8" t="s">
        <v>90</v>
      </c>
      <c r="X4" s="11">
        <v>132215</v>
      </c>
      <c r="Y4" s="8">
        <v>42201</v>
      </c>
      <c r="Z4" s="11"/>
      <c r="AA4" s="11">
        <v>73999971</v>
      </c>
      <c r="AB4" s="12"/>
      <c r="AC4" s="20"/>
      <c r="AD4" s="20">
        <f t="shared" ref="AD4" si="4">+AA4+AB4</f>
        <v>73999971</v>
      </c>
      <c r="AE4" s="26" t="s">
        <v>113</v>
      </c>
      <c r="AF4" s="8">
        <v>42353</v>
      </c>
      <c r="AG4" s="11" t="e">
        <f t="shared" ref="AG4" si="5">+AF4-AE4</f>
        <v>#VALUE!</v>
      </c>
      <c r="AH4" s="11"/>
      <c r="AI4" s="14" t="s">
        <v>110</v>
      </c>
      <c r="AJ4" s="19" t="e">
        <f>LOOKUP(AI4,#REF!,#REF!)</f>
        <v>#REF!</v>
      </c>
    </row>
    <row r="5" spans="1:36" s="25" customFormat="1" ht="99.95" customHeight="1" x14ac:dyDescent="0.25">
      <c r="A5" s="38" t="s">
        <v>176</v>
      </c>
      <c r="B5" s="23" t="s">
        <v>116</v>
      </c>
      <c r="C5" s="17">
        <v>42153</v>
      </c>
      <c r="D5" s="28" t="s">
        <v>42</v>
      </c>
      <c r="E5" s="15" t="s">
        <v>48</v>
      </c>
      <c r="F5" s="31" t="s">
        <v>125</v>
      </c>
      <c r="G5" s="9">
        <v>175</v>
      </c>
      <c r="H5" s="13">
        <v>432121</v>
      </c>
      <c r="I5" s="13" t="s">
        <v>112</v>
      </c>
      <c r="J5" s="11">
        <v>140000000</v>
      </c>
      <c r="K5" s="36" t="s">
        <v>10</v>
      </c>
      <c r="L5" s="8" t="s">
        <v>9</v>
      </c>
      <c r="M5" s="35">
        <v>119</v>
      </c>
      <c r="N5" s="15" t="s">
        <v>11</v>
      </c>
      <c r="O5" s="15" t="s">
        <v>11</v>
      </c>
      <c r="P5" s="15" t="s">
        <v>32</v>
      </c>
      <c r="Q5" s="15" t="s">
        <v>32</v>
      </c>
      <c r="R5" s="29" t="s">
        <v>175</v>
      </c>
      <c r="S5" s="16">
        <v>830001338</v>
      </c>
      <c r="T5" s="7" t="s">
        <v>15</v>
      </c>
      <c r="U5" s="8">
        <v>42206</v>
      </c>
      <c r="V5" s="10" t="s">
        <v>98</v>
      </c>
      <c r="W5" s="8" t="s">
        <v>65</v>
      </c>
      <c r="X5" s="11">
        <v>134015</v>
      </c>
      <c r="Y5" s="8">
        <v>42206</v>
      </c>
      <c r="Z5" s="11"/>
      <c r="AA5" s="11">
        <v>137574464</v>
      </c>
      <c r="AB5" s="12"/>
      <c r="AC5" s="20"/>
      <c r="AD5" s="20">
        <f t="shared" ref="AD5" si="6">+AA5+AB5</f>
        <v>137574464</v>
      </c>
      <c r="AE5" s="26" t="e">
        <f>+#REF!</f>
        <v>#REF!</v>
      </c>
      <c r="AF5" s="8" t="e">
        <f>+AE5+60</f>
        <v>#REF!</v>
      </c>
      <c r="AG5" s="11" t="e">
        <f t="shared" ref="AG5" si="7">+AF5-AE5</f>
        <v>#REF!</v>
      </c>
      <c r="AH5" s="11"/>
      <c r="AI5" s="14" t="s">
        <v>39</v>
      </c>
      <c r="AJ5" s="19" t="e">
        <f>LOOKUP(AI5,#REF!,#REF!)</f>
        <v>#REF!</v>
      </c>
    </row>
    <row r="6" spans="1:36" s="25" customFormat="1" ht="99.95" customHeight="1" x14ac:dyDescent="0.25">
      <c r="A6" s="38" t="s">
        <v>133</v>
      </c>
      <c r="B6" s="23" t="s">
        <v>132</v>
      </c>
      <c r="C6" s="17">
        <v>42171</v>
      </c>
      <c r="D6" s="28" t="s">
        <v>41</v>
      </c>
      <c r="E6" s="15" t="s">
        <v>46</v>
      </c>
      <c r="F6" s="31" t="s">
        <v>134</v>
      </c>
      <c r="G6" s="9">
        <v>184</v>
      </c>
      <c r="H6" s="13">
        <v>781815</v>
      </c>
      <c r="I6" s="13" t="s">
        <v>61</v>
      </c>
      <c r="J6" s="11">
        <v>20000000</v>
      </c>
      <c r="K6" s="36" t="s">
        <v>10</v>
      </c>
      <c r="L6" s="8" t="s">
        <v>9</v>
      </c>
      <c r="M6" s="35">
        <v>117</v>
      </c>
      <c r="N6" s="15" t="s">
        <v>24</v>
      </c>
      <c r="O6" s="15" t="s">
        <v>12</v>
      </c>
      <c r="P6" s="15" t="s">
        <v>34</v>
      </c>
      <c r="Q6" s="15" t="s">
        <v>34</v>
      </c>
      <c r="R6" s="29" t="s">
        <v>135</v>
      </c>
      <c r="S6" s="16">
        <v>860519235</v>
      </c>
      <c r="T6" s="7" t="s">
        <v>29</v>
      </c>
      <c r="U6" s="8">
        <v>42201</v>
      </c>
      <c r="V6" s="10" t="s">
        <v>93</v>
      </c>
      <c r="W6" s="8" t="s">
        <v>64</v>
      </c>
      <c r="X6" s="11">
        <v>131915</v>
      </c>
      <c r="Y6" s="8">
        <v>42201</v>
      </c>
      <c r="Z6" s="11"/>
      <c r="AA6" s="11">
        <v>20000000</v>
      </c>
      <c r="AB6" s="12"/>
      <c r="AC6" s="20"/>
      <c r="AD6" s="20">
        <f t="shared" ref="AD6:AD12" si="8">+AA6+AB6</f>
        <v>20000000</v>
      </c>
      <c r="AE6" s="26">
        <v>42216</v>
      </c>
      <c r="AF6" s="41">
        <v>42551</v>
      </c>
      <c r="AG6" s="11">
        <f t="shared" ref="AG6:AG19" si="9">+AF6-AE6</f>
        <v>335</v>
      </c>
      <c r="AH6" s="11"/>
      <c r="AI6" s="14" t="s">
        <v>40</v>
      </c>
      <c r="AJ6" s="19" t="e">
        <f>LOOKUP(AI6,#REF!,#REF!)</f>
        <v>#REF!</v>
      </c>
    </row>
    <row r="7" spans="1:36" s="25" customFormat="1" ht="99.95" customHeight="1" x14ac:dyDescent="0.25">
      <c r="A7" s="38" t="s">
        <v>149</v>
      </c>
      <c r="B7" s="23" t="s">
        <v>131</v>
      </c>
      <c r="C7" s="17">
        <v>42173</v>
      </c>
      <c r="D7" s="28" t="s">
        <v>41</v>
      </c>
      <c r="E7" s="15" t="s">
        <v>48</v>
      </c>
      <c r="F7" s="31" t="s">
        <v>136</v>
      </c>
      <c r="G7" s="9">
        <v>182</v>
      </c>
      <c r="H7" s="13">
        <v>432323</v>
      </c>
      <c r="I7" s="13" t="s">
        <v>112</v>
      </c>
      <c r="J7" s="11">
        <v>117978708</v>
      </c>
      <c r="K7" s="36" t="s">
        <v>10</v>
      </c>
      <c r="L7" s="8" t="s">
        <v>9</v>
      </c>
      <c r="M7" s="35">
        <v>114</v>
      </c>
      <c r="N7" s="15" t="s">
        <v>11</v>
      </c>
      <c r="O7" s="15" t="s">
        <v>11</v>
      </c>
      <c r="P7" s="15" t="s">
        <v>32</v>
      </c>
      <c r="Q7" s="15" t="s">
        <v>32</v>
      </c>
      <c r="R7" s="29" t="s">
        <v>137</v>
      </c>
      <c r="S7" s="16">
        <v>800177588</v>
      </c>
      <c r="T7" s="7" t="s">
        <v>30</v>
      </c>
      <c r="U7" s="8">
        <v>42195</v>
      </c>
      <c r="V7" s="10" t="s">
        <v>101</v>
      </c>
      <c r="W7" s="8" t="s">
        <v>65</v>
      </c>
      <c r="X7" s="11">
        <v>128315</v>
      </c>
      <c r="Y7" s="8">
        <v>42195</v>
      </c>
      <c r="Z7" s="11"/>
      <c r="AA7" s="11">
        <v>117978708</v>
      </c>
      <c r="AB7" s="12"/>
      <c r="AC7" s="20"/>
      <c r="AD7" s="20">
        <f t="shared" si="8"/>
        <v>117978708</v>
      </c>
      <c r="AE7" s="26" t="e">
        <f>+#REF!</f>
        <v>#REF!</v>
      </c>
      <c r="AF7" s="8" t="e">
        <f>+AE7+(5*30)</f>
        <v>#REF!</v>
      </c>
      <c r="AG7" s="11" t="e">
        <f t="shared" si="9"/>
        <v>#REF!</v>
      </c>
      <c r="AH7" s="11"/>
      <c r="AI7" s="14" t="s">
        <v>43</v>
      </c>
      <c r="AJ7" s="19" t="e">
        <f>LOOKUP(AI7,#REF!,#REF!)</f>
        <v>#REF!</v>
      </c>
    </row>
    <row r="8" spans="1:36" s="25" customFormat="1" ht="99.95" customHeight="1" x14ac:dyDescent="0.25">
      <c r="A8" s="38" t="s">
        <v>173</v>
      </c>
      <c r="B8" s="23" t="s">
        <v>126</v>
      </c>
      <c r="C8" s="17">
        <v>42174</v>
      </c>
      <c r="D8" s="28" t="s">
        <v>25</v>
      </c>
      <c r="E8" s="15" t="s">
        <v>77</v>
      </c>
      <c r="F8" s="31" t="s">
        <v>128</v>
      </c>
      <c r="G8" s="9">
        <v>262</v>
      </c>
      <c r="H8" s="13">
        <v>401017</v>
      </c>
      <c r="I8" s="13" t="s">
        <v>120</v>
      </c>
      <c r="J8" s="11">
        <v>5054000</v>
      </c>
      <c r="K8" s="36" t="s">
        <v>10</v>
      </c>
      <c r="L8" s="8" t="s">
        <v>9</v>
      </c>
      <c r="M8" s="35">
        <v>49</v>
      </c>
      <c r="N8" s="15" t="s">
        <v>11</v>
      </c>
      <c r="O8" s="15" t="s">
        <v>129</v>
      </c>
      <c r="P8" s="15" t="s">
        <v>82</v>
      </c>
      <c r="Q8" s="15" t="s">
        <v>82</v>
      </c>
      <c r="R8" s="29" t="s">
        <v>148</v>
      </c>
      <c r="S8" s="16">
        <v>830017343</v>
      </c>
      <c r="T8" s="7">
        <v>7</v>
      </c>
      <c r="U8" s="8">
        <v>42192</v>
      </c>
      <c r="V8" s="10" t="s">
        <v>106</v>
      </c>
      <c r="W8" s="8" t="s">
        <v>97</v>
      </c>
      <c r="X8" s="11">
        <v>124315</v>
      </c>
      <c r="Y8" s="8">
        <v>42193</v>
      </c>
      <c r="Z8" s="11"/>
      <c r="AA8" s="11">
        <v>4960000</v>
      </c>
      <c r="AB8" s="12"/>
      <c r="AC8" s="20"/>
      <c r="AD8" s="20">
        <f t="shared" si="8"/>
        <v>4960000</v>
      </c>
      <c r="AE8" s="26" t="s">
        <v>113</v>
      </c>
      <c r="AF8" s="8" t="e">
        <f>+AE8+30</f>
        <v>#VALUE!</v>
      </c>
      <c r="AG8" s="11" t="e">
        <f t="shared" si="9"/>
        <v>#VALUE!</v>
      </c>
      <c r="AH8" s="11"/>
      <c r="AI8" s="14" t="s">
        <v>23</v>
      </c>
      <c r="AJ8" s="19" t="e">
        <f>LOOKUP(AI8,#REF!,#REF!)</f>
        <v>#REF!</v>
      </c>
    </row>
    <row r="9" spans="1:36" s="25" customFormat="1" ht="99.95" customHeight="1" x14ac:dyDescent="0.25">
      <c r="A9" s="38" t="s">
        <v>178</v>
      </c>
      <c r="B9" s="23" t="s">
        <v>127</v>
      </c>
      <c r="C9" s="17">
        <v>42174</v>
      </c>
      <c r="D9" s="28" t="s">
        <v>25</v>
      </c>
      <c r="E9" s="15" t="s">
        <v>48</v>
      </c>
      <c r="F9" s="31" t="s">
        <v>130</v>
      </c>
      <c r="G9" s="9">
        <v>251</v>
      </c>
      <c r="H9" s="13">
        <v>811017</v>
      </c>
      <c r="I9" s="13" t="s">
        <v>109</v>
      </c>
      <c r="J9" s="11">
        <v>28000000</v>
      </c>
      <c r="K9" s="36" t="s">
        <v>10</v>
      </c>
      <c r="L9" s="8" t="s">
        <v>9</v>
      </c>
      <c r="M9" s="35">
        <v>54</v>
      </c>
      <c r="N9" s="15" t="s">
        <v>11</v>
      </c>
      <c r="O9" s="15" t="s">
        <v>129</v>
      </c>
      <c r="P9" s="15" t="s">
        <v>32</v>
      </c>
      <c r="Q9" s="15" t="s">
        <v>32</v>
      </c>
      <c r="R9" s="29" t="s">
        <v>177</v>
      </c>
      <c r="S9" s="16">
        <v>830032486</v>
      </c>
      <c r="T9" s="7" t="s">
        <v>28</v>
      </c>
      <c r="U9" s="8">
        <v>42212</v>
      </c>
      <c r="V9" s="10" t="s">
        <v>100</v>
      </c>
      <c r="W9" s="8" t="s">
        <v>65</v>
      </c>
      <c r="X9" s="11">
        <v>140615</v>
      </c>
      <c r="Y9" s="8">
        <v>42212</v>
      </c>
      <c r="Z9" s="11"/>
      <c r="AA9" s="11">
        <v>27095798</v>
      </c>
      <c r="AB9" s="12"/>
      <c r="AC9" s="20"/>
      <c r="AD9" s="20">
        <f t="shared" si="8"/>
        <v>27095798</v>
      </c>
      <c r="AE9" s="26" t="s">
        <v>113</v>
      </c>
      <c r="AF9" s="8" t="e">
        <f>+AE9+15</f>
        <v>#VALUE!</v>
      </c>
      <c r="AG9" s="11" t="e">
        <f t="shared" si="9"/>
        <v>#VALUE!</v>
      </c>
      <c r="AH9" s="11"/>
      <c r="AI9" s="14" t="s">
        <v>110</v>
      </c>
      <c r="AJ9" s="19" t="e">
        <f>LOOKUP(AI9,#REF!,#REF!)</f>
        <v>#REF!</v>
      </c>
    </row>
    <row r="10" spans="1:36" s="25" customFormat="1" ht="99.95" customHeight="1" x14ac:dyDescent="0.25">
      <c r="A10" s="38" t="s">
        <v>150</v>
      </c>
      <c r="B10" s="23" t="s">
        <v>141</v>
      </c>
      <c r="C10" s="17">
        <v>42179</v>
      </c>
      <c r="D10" s="28" t="s">
        <v>25</v>
      </c>
      <c r="E10" s="15" t="s">
        <v>73</v>
      </c>
      <c r="F10" s="31" t="s">
        <v>143</v>
      </c>
      <c r="G10" s="9">
        <v>187</v>
      </c>
      <c r="H10" s="13">
        <v>781815</v>
      </c>
      <c r="I10" s="13" t="s">
        <v>61</v>
      </c>
      <c r="J10" s="11">
        <v>5800000</v>
      </c>
      <c r="K10" s="36" t="s">
        <v>10</v>
      </c>
      <c r="L10" s="8" t="s">
        <v>9</v>
      </c>
      <c r="M10" s="35">
        <v>51</v>
      </c>
      <c r="N10" s="15" t="s">
        <v>24</v>
      </c>
      <c r="O10" s="15" t="s">
        <v>12</v>
      </c>
      <c r="P10" s="15" t="s">
        <v>36</v>
      </c>
      <c r="Q10" s="15" t="s">
        <v>37</v>
      </c>
      <c r="R10" s="29" t="s">
        <v>171</v>
      </c>
      <c r="S10" s="16">
        <v>41055679</v>
      </c>
      <c r="T10" s="7"/>
      <c r="U10" s="8">
        <v>42200</v>
      </c>
      <c r="V10" s="10" t="s">
        <v>94</v>
      </c>
      <c r="W10" s="8" t="s">
        <v>64</v>
      </c>
      <c r="X10" s="11">
        <v>130615</v>
      </c>
      <c r="Y10" s="8">
        <v>42200</v>
      </c>
      <c r="Z10" s="11"/>
      <c r="AA10" s="11">
        <v>2900000</v>
      </c>
      <c r="AB10" s="12">
        <v>2900000</v>
      </c>
      <c r="AC10" s="20"/>
      <c r="AD10" s="20">
        <f t="shared" si="8"/>
        <v>5800000</v>
      </c>
      <c r="AE10" s="26">
        <v>42206</v>
      </c>
      <c r="AF10" s="8">
        <f>+AE10+365</f>
        <v>42571</v>
      </c>
      <c r="AG10" s="11">
        <f t="shared" si="9"/>
        <v>365</v>
      </c>
      <c r="AH10" s="11"/>
      <c r="AI10" s="14" t="s">
        <v>56</v>
      </c>
      <c r="AJ10" s="19" t="e">
        <f>LOOKUP(AI10,#REF!,#REF!)</f>
        <v>#REF!</v>
      </c>
    </row>
    <row r="11" spans="1:36" s="25" customFormat="1" ht="99.95" customHeight="1" x14ac:dyDescent="0.25">
      <c r="A11" s="38" t="s">
        <v>147</v>
      </c>
      <c r="B11" s="23" t="s">
        <v>142</v>
      </c>
      <c r="C11" s="17">
        <v>42179</v>
      </c>
      <c r="D11" s="28" t="s">
        <v>25</v>
      </c>
      <c r="E11" s="15" t="s">
        <v>76</v>
      </c>
      <c r="F11" s="31" t="s">
        <v>144</v>
      </c>
      <c r="G11" s="9">
        <v>188</v>
      </c>
      <c r="H11" s="13">
        <v>781815</v>
      </c>
      <c r="I11" s="13" t="s">
        <v>61</v>
      </c>
      <c r="J11" s="11">
        <v>22000000</v>
      </c>
      <c r="K11" s="36" t="s">
        <v>10</v>
      </c>
      <c r="L11" s="8" t="s">
        <v>9</v>
      </c>
      <c r="M11" s="35">
        <v>50</v>
      </c>
      <c r="N11" s="15" t="s">
        <v>24</v>
      </c>
      <c r="O11" s="15" t="s">
        <v>12</v>
      </c>
      <c r="P11" s="15" t="s">
        <v>124</v>
      </c>
      <c r="Q11" s="15" t="s">
        <v>124</v>
      </c>
      <c r="R11" s="29" t="s">
        <v>91</v>
      </c>
      <c r="S11" s="16">
        <v>900349565</v>
      </c>
      <c r="T11" s="7" t="s">
        <v>29</v>
      </c>
      <c r="U11" s="8">
        <v>42201</v>
      </c>
      <c r="V11" s="10" t="s">
        <v>95</v>
      </c>
      <c r="W11" s="8" t="s">
        <v>64</v>
      </c>
      <c r="X11" s="11">
        <v>132015</v>
      </c>
      <c r="Y11" s="8">
        <v>42201</v>
      </c>
      <c r="Z11" s="11"/>
      <c r="AA11" s="11">
        <v>11000000</v>
      </c>
      <c r="AB11" s="12">
        <v>11000000</v>
      </c>
      <c r="AC11" s="20"/>
      <c r="AD11" s="20">
        <f t="shared" si="8"/>
        <v>22000000</v>
      </c>
      <c r="AE11" s="26" t="s">
        <v>113</v>
      </c>
      <c r="AF11" s="8" t="e">
        <f>+AE11+365</f>
        <v>#VALUE!</v>
      </c>
      <c r="AG11" s="11" t="e">
        <f t="shared" si="9"/>
        <v>#VALUE!</v>
      </c>
      <c r="AH11" s="11"/>
      <c r="AI11" s="14" t="s">
        <v>26</v>
      </c>
      <c r="AJ11" s="19" t="e">
        <f>LOOKUP(AI11,#REF!,#REF!)</f>
        <v>#REF!</v>
      </c>
    </row>
    <row r="12" spans="1:36" s="25" customFormat="1" ht="99.95" customHeight="1" x14ac:dyDescent="0.25">
      <c r="A12" s="38" t="s">
        <v>140</v>
      </c>
      <c r="B12" s="23" t="s">
        <v>139</v>
      </c>
      <c r="C12" s="17">
        <v>42181</v>
      </c>
      <c r="D12" s="28" t="s">
        <v>41</v>
      </c>
      <c r="E12" s="15" t="s">
        <v>74</v>
      </c>
      <c r="F12" s="31" t="s">
        <v>83</v>
      </c>
      <c r="G12" s="9">
        <v>268</v>
      </c>
      <c r="H12" s="13">
        <v>801315</v>
      </c>
      <c r="I12" s="13" t="s">
        <v>117</v>
      </c>
      <c r="J12" s="11">
        <v>1140000</v>
      </c>
      <c r="K12" s="36" t="s">
        <v>10</v>
      </c>
      <c r="L12" s="8" t="s">
        <v>9</v>
      </c>
      <c r="M12" s="35">
        <v>110</v>
      </c>
      <c r="N12" s="15" t="s">
        <v>7</v>
      </c>
      <c r="O12" s="15" t="s">
        <v>7</v>
      </c>
      <c r="P12" s="15" t="s">
        <v>50</v>
      </c>
      <c r="Q12" s="15" t="s">
        <v>84</v>
      </c>
      <c r="R12" s="29" t="s">
        <v>85</v>
      </c>
      <c r="S12" s="16">
        <v>11787038</v>
      </c>
      <c r="T12" s="7"/>
      <c r="U12" s="8">
        <v>42188</v>
      </c>
      <c r="V12" s="10" t="s">
        <v>104</v>
      </c>
      <c r="W12" s="8" t="s">
        <v>62</v>
      </c>
      <c r="X12" s="11">
        <v>122215</v>
      </c>
      <c r="Y12" s="8">
        <v>42188</v>
      </c>
      <c r="Z12" s="11"/>
      <c r="AA12" s="11">
        <v>1140000</v>
      </c>
      <c r="AB12" s="12"/>
      <c r="AC12" s="20"/>
      <c r="AD12" s="20">
        <f t="shared" si="8"/>
        <v>1140000</v>
      </c>
      <c r="AE12" s="26">
        <v>42188</v>
      </c>
      <c r="AF12" s="8">
        <v>42371</v>
      </c>
      <c r="AG12" s="11">
        <f t="shared" si="9"/>
        <v>183</v>
      </c>
      <c r="AH12" s="11"/>
      <c r="AI12" s="29" t="s">
        <v>14</v>
      </c>
      <c r="AJ12" s="19" t="e">
        <f>LOOKUP(AI12,#REF!,#REF!)</f>
        <v>#REF!</v>
      </c>
    </row>
    <row r="13" spans="1:36" ht="99.95" customHeight="1" x14ac:dyDescent="0.25">
      <c r="A13" s="38" t="s">
        <v>159</v>
      </c>
      <c r="B13" s="23" t="s">
        <v>152</v>
      </c>
      <c r="C13" s="17">
        <v>42191</v>
      </c>
      <c r="D13" s="28" t="s">
        <v>41</v>
      </c>
      <c r="E13" s="15" t="s">
        <v>111</v>
      </c>
      <c r="F13" s="31" t="s">
        <v>155</v>
      </c>
      <c r="G13" s="9">
        <v>283</v>
      </c>
      <c r="H13" s="13">
        <v>801116</v>
      </c>
      <c r="I13" s="13" t="s">
        <v>117</v>
      </c>
      <c r="J13" s="11">
        <v>7000000</v>
      </c>
      <c r="K13" s="36" t="s">
        <v>10</v>
      </c>
      <c r="L13" s="8" t="s">
        <v>9</v>
      </c>
      <c r="M13" s="35">
        <v>112</v>
      </c>
      <c r="N13" s="15" t="s">
        <v>24</v>
      </c>
      <c r="O13" s="15" t="s">
        <v>47</v>
      </c>
      <c r="P13" s="15" t="s">
        <v>32</v>
      </c>
      <c r="Q13" s="15" t="s">
        <v>32</v>
      </c>
      <c r="R13" s="29" t="s">
        <v>22</v>
      </c>
      <c r="S13" s="16">
        <v>93366585</v>
      </c>
      <c r="T13" s="7"/>
      <c r="U13" s="8">
        <v>42193</v>
      </c>
      <c r="V13" s="10" t="s">
        <v>102</v>
      </c>
      <c r="W13" s="8" t="s">
        <v>63</v>
      </c>
      <c r="X13" s="11">
        <v>124815</v>
      </c>
      <c r="Y13" s="8">
        <v>42193</v>
      </c>
      <c r="Z13" s="11">
        <v>3500</v>
      </c>
      <c r="AA13" s="11">
        <v>7000000</v>
      </c>
      <c r="AB13" s="12"/>
      <c r="AC13" s="20"/>
      <c r="AD13" s="20">
        <f t="shared" ref="AD13:AD19" si="10">+AA13+AB13</f>
        <v>7000000</v>
      </c>
      <c r="AE13" s="26" t="s">
        <v>113</v>
      </c>
      <c r="AF13" s="8">
        <v>42254</v>
      </c>
      <c r="AG13" s="11" t="e">
        <f t="shared" si="9"/>
        <v>#VALUE!</v>
      </c>
      <c r="AH13" s="11"/>
      <c r="AI13" s="14" t="s">
        <v>80</v>
      </c>
      <c r="AJ13" s="19" t="e">
        <f>LOOKUP(AI13,#REF!,#REF!)</f>
        <v>#REF!</v>
      </c>
    </row>
    <row r="14" spans="1:36" ht="99.95" customHeight="1" x14ac:dyDescent="0.25">
      <c r="A14" s="38" t="s">
        <v>160</v>
      </c>
      <c r="B14" s="23" t="s">
        <v>154</v>
      </c>
      <c r="C14" s="17">
        <v>42193</v>
      </c>
      <c r="D14" s="28" t="s">
        <v>41</v>
      </c>
      <c r="E14" s="15" t="s">
        <v>46</v>
      </c>
      <c r="F14" s="31" t="s">
        <v>156</v>
      </c>
      <c r="G14" s="9">
        <v>284</v>
      </c>
      <c r="H14" s="13">
        <v>801116</v>
      </c>
      <c r="I14" s="13" t="s">
        <v>117</v>
      </c>
      <c r="J14" s="11">
        <v>7000000</v>
      </c>
      <c r="K14" s="36" t="s">
        <v>10</v>
      </c>
      <c r="L14" s="8" t="s">
        <v>9</v>
      </c>
      <c r="M14" s="35">
        <v>115</v>
      </c>
      <c r="N14" s="15" t="s">
        <v>24</v>
      </c>
      <c r="O14" s="15" t="s">
        <v>57</v>
      </c>
      <c r="P14" s="15" t="s">
        <v>32</v>
      </c>
      <c r="Q14" s="15" t="s">
        <v>32</v>
      </c>
      <c r="R14" s="29" t="s">
        <v>19</v>
      </c>
      <c r="S14" s="16">
        <v>5825755</v>
      </c>
      <c r="T14" s="7"/>
      <c r="U14" s="8">
        <v>42195</v>
      </c>
      <c r="V14" s="10" t="s">
        <v>92</v>
      </c>
      <c r="W14" s="8" t="s">
        <v>63</v>
      </c>
      <c r="X14" s="11">
        <v>128415</v>
      </c>
      <c r="Y14" s="8">
        <v>42195</v>
      </c>
      <c r="Z14" s="11">
        <v>3500</v>
      </c>
      <c r="AA14" s="11">
        <v>7000000</v>
      </c>
      <c r="AB14" s="12"/>
      <c r="AC14" s="20"/>
      <c r="AD14" s="20">
        <f t="shared" si="10"/>
        <v>7000000</v>
      </c>
      <c r="AE14" s="26" t="s">
        <v>113</v>
      </c>
      <c r="AF14" s="8">
        <v>42256</v>
      </c>
      <c r="AG14" s="11" t="e">
        <f t="shared" si="9"/>
        <v>#VALUE!</v>
      </c>
      <c r="AH14" s="11"/>
      <c r="AI14" s="14" t="s">
        <v>18</v>
      </c>
      <c r="AJ14" s="19" t="e">
        <f>LOOKUP(AI14,#REF!,#REF!)</f>
        <v>#REF!</v>
      </c>
    </row>
    <row r="15" spans="1:36" ht="99.95" customHeight="1" x14ac:dyDescent="0.25">
      <c r="A15" s="38" t="s">
        <v>161</v>
      </c>
      <c r="B15" s="23" t="s">
        <v>153</v>
      </c>
      <c r="C15" s="17">
        <v>42193</v>
      </c>
      <c r="D15" s="28" t="s">
        <v>41</v>
      </c>
      <c r="E15" s="15" t="s">
        <v>51</v>
      </c>
      <c r="F15" s="31" t="s">
        <v>157</v>
      </c>
      <c r="G15" s="9">
        <v>285</v>
      </c>
      <c r="H15" s="13">
        <v>801116</v>
      </c>
      <c r="I15" s="13" t="s">
        <v>117</v>
      </c>
      <c r="J15" s="11">
        <v>7000000</v>
      </c>
      <c r="K15" s="36" t="s">
        <v>10</v>
      </c>
      <c r="L15" s="8" t="s">
        <v>9</v>
      </c>
      <c r="M15" s="35">
        <v>113</v>
      </c>
      <c r="N15" s="15" t="s">
        <v>24</v>
      </c>
      <c r="O15" s="15" t="s">
        <v>47</v>
      </c>
      <c r="P15" s="15" t="s">
        <v>32</v>
      </c>
      <c r="Q15" s="15" t="s">
        <v>32</v>
      </c>
      <c r="R15" s="29" t="s">
        <v>158</v>
      </c>
      <c r="S15" s="16">
        <v>3001080</v>
      </c>
      <c r="T15" s="7"/>
      <c r="U15" s="8">
        <v>42194</v>
      </c>
      <c r="V15" s="10" t="s">
        <v>103</v>
      </c>
      <c r="W15" s="8" t="s">
        <v>63</v>
      </c>
      <c r="X15" s="11">
        <v>128115</v>
      </c>
      <c r="Y15" s="8">
        <v>42194</v>
      </c>
      <c r="Z15" s="11">
        <v>3500</v>
      </c>
      <c r="AA15" s="11">
        <v>7000000</v>
      </c>
      <c r="AB15" s="12"/>
      <c r="AC15" s="20"/>
      <c r="AD15" s="20">
        <f t="shared" si="10"/>
        <v>7000000</v>
      </c>
      <c r="AE15" s="26">
        <v>42194</v>
      </c>
      <c r="AF15" s="8">
        <v>42255</v>
      </c>
      <c r="AG15" s="11">
        <f t="shared" si="9"/>
        <v>61</v>
      </c>
      <c r="AH15" s="11"/>
      <c r="AI15" s="14" t="s">
        <v>44</v>
      </c>
      <c r="AJ15" s="19" t="e">
        <f>LOOKUP(AI15,#REF!,#REF!)</f>
        <v>#REF!</v>
      </c>
    </row>
    <row r="16" spans="1:36" ht="99.95" customHeight="1" x14ac:dyDescent="0.25">
      <c r="A16" s="38"/>
      <c r="B16" s="23" t="s">
        <v>145</v>
      </c>
      <c r="C16" s="17">
        <v>42199</v>
      </c>
      <c r="D16" s="28" t="s">
        <v>25</v>
      </c>
      <c r="E16" s="15" t="s">
        <v>46</v>
      </c>
      <c r="F16" s="31" t="s">
        <v>170</v>
      </c>
      <c r="G16" s="9">
        <v>281</v>
      </c>
      <c r="H16" s="13">
        <v>721515</v>
      </c>
      <c r="I16" s="13" t="s">
        <v>60</v>
      </c>
      <c r="J16" s="11">
        <v>28800000</v>
      </c>
      <c r="K16" s="36"/>
      <c r="L16" s="8"/>
      <c r="M16" s="35"/>
      <c r="N16" s="15" t="s">
        <v>24</v>
      </c>
      <c r="O16" s="15" t="s">
        <v>12</v>
      </c>
      <c r="P16" s="15" t="s">
        <v>34</v>
      </c>
      <c r="Q16" s="15" t="s">
        <v>34</v>
      </c>
      <c r="R16" s="29"/>
      <c r="S16" s="16"/>
      <c r="T16" s="7"/>
      <c r="U16" s="8"/>
      <c r="V16" s="10" t="s">
        <v>105</v>
      </c>
      <c r="W16" s="8" t="s">
        <v>66</v>
      </c>
      <c r="X16" s="11"/>
      <c r="Y16" s="8"/>
      <c r="Z16" s="11"/>
      <c r="AA16" s="11"/>
      <c r="AB16" s="12"/>
      <c r="AC16" s="20"/>
      <c r="AD16" s="20">
        <f t="shared" si="10"/>
        <v>0</v>
      </c>
      <c r="AE16" s="26" t="s">
        <v>113</v>
      </c>
      <c r="AF16" s="8">
        <v>42369</v>
      </c>
      <c r="AG16" s="11" t="e">
        <f t="shared" si="9"/>
        <v>#VALUE!</v>
      </c>
      <c r="AH16" s="11"/>
      <c r="AI16" s="14" t="s">
        <v>118</v>
      </c>
      <c r="AJ16" s="19" t="e">
        <f>LOOKUP(AI16,#REF!,#REF!)</f>
        <v>#REF!</v>
      </c>
    </row>
    <row r="17" spans="1:36" ht="99.95" customHeight="1" x14ac:dyDescent="0.25">
      <c r="A17" s="38" t="s">
        <v>181</v>
      </c>
      <c r="B17" s="23" t="s">
        <v>162</v>
      </c>
      <c r="C17" s="17">
        <v>42200</v>
      </c>
      <c r="D17" s="28" t="s">
        <v>41</v>
      </c>
      <c r="E17" s="15" t="s">
        <v>75</v>
      </c>
      <c r="F17" s="31" t="s">
        <v>163</v>
      </c>
      <c r="G17" s="9">
        <v>160</v>
      </c>
      <c r="H17" s="13">
        <v>951217</v>
      </c>
      <c r="I17" s="13" t="s">
        <v>164</v>
      </c>
      <c r="J17" s="11">
        <v>147409106</v>
      </c>
      <c r="K17" s="36" t="s">
        <v>10</v>
      </c>
      <c r="L17" s="8" t="s">
        <v>9</v>
      </c>
      <c r="M17" s="35"/>
      <c r="N17" s="15" t="s">
        <v>11</v>
      </c>
      <c r="O17" s="15" t="s">
        <v>11</v>
      </c>
      <c r="P17" s="15" t="s">
        <v>165</v>
      </c>
      <c r="Q17" s="15" t="s">
        <v>166</v>
      </c>
      <c r="R17" s="29" t="s">
        <v>167</v>
      </c>
      <c r="S17" s="16"/>
      <c r="T17" s="7"/>
      <c r="U17" s="8"/>
      <c r="V17" s="10" t="s">
        <v>168</v>
      </c>
      <c r="W17" s="8" t="s">
        <v>169</v>
      </c>
      <c r="X17" s="11"/>
      <c r="Y17" s="8"/>
      <c r="Z17" s="11"/>
      <c r="AA17" s="11">
        <v>147409106</v>
      </c>
      <c r="AB17" s="12"/>
      <c r="AC17" s="20"/>
      <c r="AD17" s="20">
        <f t="shared" si="10"/>
        <v>147409106</v>
      </c>
      <c r="AE17" s="56"/>
      <c r="AF17" s="57"/>
      <c r="AG17" s="58">
        <f t="shared" si="9"/>
        <v>0</v>
      </c>
      <c r="AH17" s="58"/>
      <c r="AI17" s="59"/>
      <c r="AJ17" s="19" t="e">
        <f>LOOKUP(AI17,#REF!,#REF!)</f>
        <v>#REF!</v>
      </c>
    </row>
    <row r="18" spans="1:36" ht="99.95" customHeight="1" x14ac:dyDescent="0.25">
      <c r="A18" s="38" t="s">
        <v>182</v>
      </c>
      <c r="B18" s="23" t="s">
        <v>179</v>
      </c>
      <c r="C18" s="17">
        <v>42214</v>
      </c>
      <c r="D18" s="28" t="s">
        <v>41</v>
      </c>
      <c r="E18" s="15" t="s">
        <v>48</v>
      </c>
      <c r="F18" s="31" t="s">
        <v>180</v>
      </c>
      <c r="G18" s="9">
        <v>277</v>
      </c>
      <c r="H18" s="13">
        <v>432117</v>
      </c>
      <c r="I18" s="13" t="s">
        <v>109</v>
      </c>
      <c r="J18" s="11">
        <v>846519928</v>
      </c>
      <c r="K18" s="36"/>
      <c r="L18" s="8"/>
      <c r="M18" s="35"/>
      <c r="N18" s="15" t="s">
        <v>24</v>
      </c>
      <c r="O18" s="15" t="s">
        <v>12</v>
      </c>
      <c r="P18" s="15" t="s">
        <v>32</v>
      </c>
      <c r="Q18" s="15" t="s">
        <v>32</v>
      </c>
      <c r="R18" s="29" t="s">
        <v>86</v>
      </c>
      <c r="S18" s="16">
        <v>860002693</v>
      </c>
      <c r="T18" s="7" t="s">
        <v>29</v>
      </c>
      <c r="U18" s="8"/>
      <c r="V18" s="10" t="s">
        <v>108</v>
      </c>
      <c r="W18" s="8" t="s">
        <v>65</v>
      </c>
      <c r="X18" s="11"/>
      <c r="Y18" s="8"/>
      <c r="Z18" s="11"/>
      <c r="AA18" s="11">
        <v>846519928</v>
      </c>
      <c r="AB18" s="12"/>
      <c r="AC18" s="20"/>
      <c r="AD18" s="20">
        <f t="shared" si="10"/>
        <v>846519928</v>
      </c>
      <c r="AE18" s="26"/>
      <c r="AF18" s="8"/>
      <c r="AG18" s="11">
        <f t="shared" si="9"/>
        <v>0</v>
      </c>
      <c r="AH18" s="11"/>
      <c r="AI18" s="14"/>
      <c r="AJ18" s="19" t="e">
        <f>LOOKUP(AI18,#REF!,#REF!)</f>
        <v>#REF!</v>
      </c>
    </row>
    <row r="19" spans="1:36" ht="99.95" customHeight="1" x14ac:dyDescent="0.25">
      <c r="A19" s="38"/>
      <c r="B19" s="23" t="s">
        <v>146</v>
      </c>
      <c r="C19" s="17">
        <v>42216</v>
      </c>
      <c r="D19" s="28" t="s">
        <v>25</v>
      </c>
      <c r="E19" s="15" t="s">
        <v>49</v>
      </c>
      <c r="F19" s="31" t="s">
        <v>183</v>
      </c>
      <c r="G19" s="9">
        <v>196</v>
      </c>
      <c r="H19" s="13">
        <v>841218</v>
      </c>
      <c r="I19" s="13" t="s">
        <v>184</v>
      </c>
      <c r="J19" s="11">
        <v>24000000</v>
      </c>
      <c r="K19" s="36"/>
      <c r="L19" s="8"/>
      <c r="M19" s="35"/>
      <c r="N19" s="15" t="s">
        <v>11</v>
      </c>
      <c r="O19" s="15" t="s">
        <v>11</v>
      </c>
      <c r="P19" s="15" t="s">
        <v>32</v>
      </c>
      <c r="Q19" s="15" t="s">
        <v>32</v>
      </c>
      <c r="R19" s="29"/>
      <c r="S19" s="16"/>
      <c r="T19" s="7"/>
      <c r="U19" s="8"/>
      <c r="V19" s="10" t="s">
        <v>107</v>
      </c>
      <c r="W19" s="8" t="s">
        <v>185</v>
      </c>
      <c r="X19" s="11"/>
      <c r="Y19" s="8"/>
      <c r="Z19" s="11"/>
      <c r="AA19" s="11"/>
      <c r="AB19" s="12"/>
      <c r="AC19" s="20"/>
      <c r="AD19" s="20">
        <f t="shared" si="10"/>
        <v>0</v>
      </c>
      <c r="AE19" s="26"/>
      <c r="AF19" s="8">
        <v>42353</v>
      </c>
      <c r="AG19" s="11">
        <f t="shared" si="9"/>
        <v>42353</v>
      </c>
      <c r="AH19" s="11"/>
      <c r="AI19" s="14" t="s">
        <v>38</v>
      </c>
      <c r="AJ19" s="19" t="e">
        <f>LOOKUP(AI19,#REF!,#REF!)</f>
        <v>#REF!</v>
      </c>
    </row>
  </sheetData>
  <autoFilter ref="A1:AJ19"/>
  <sortState ref="A195:DA214">
    <sortCondition ref="C195:C214"/>
    <sortCondition ref="B195:B214"/>
  </sortState>
  <dataConsolidate/>
  <hyperlinks>
    <hyperlink ref="B2" r:id="rId1" display="10"/>
    <hyperlink ref="B4" r:id="rId2"/>
    <hyperlink ref="B5" r:id="rId3"/>
    <hyperlink ref="B8" r:id="rId4"/>
    <hyperlink ref="B9" r:id="rId5"/>
    <hyperlink ref="B6" r:id="rId6"/>
    <hyperlink ref="B7" r:id="rId7"/>
    <hyperlink ref="B12" r:id="rId8"/>
    <hyperlink ref="B10" r:id="rId9"/>
    <hyperlink ref="B11" r:id="rId10"/>
    <hyperlink ref="B3" r:id="rId11" display="10"/>
    <hyperlink ref="B13" r:id="rId12"/>
    <hyperlink ref="B14" r:id="rId13"/>
    <hyperlink ref="B15" r:id="rId14"/>
    <hyperlink ref="B17" r:id="rId15"/>
    <hyperlink ref="B16" r:id="rId16"/>
    <hyperlink ref="B18" r:id="rId17"/>
    <hyperlink ref="B19" r:id="rId18"/>
  </hyperlinks>
  <pageMargins left="0.70866141732283472" right="0.70866141732283472" top="0.74803149606299213" bottom="0.78740157480314965" header="0.31496062992125984" footer="0.31496062992125984"/>
  <pageSetup paperSize="14" scale="47" fitToWidth="5" fitToHeight="20" orientation="landscape"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CONTRATOS 2015</vt:lpstr>
      <vt:lpstr>'CONTRATOS 2015'!Área_de_impresión</vt:lpstr>
      <vt:lpstr>'CONTRATOS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2014-07-15T17:13:32Z</cp:lastPrinted>
  <dcterms:created xsi:type="dcterms:W3CDTF">2012-08-29T21:02:55Z</dcterms:created>
  <dcterms:modified xsi:type="dcterms:W3CDTF">2015-09-02T21:09:45Z</dcterms:modified>
  <cp:category>Contratos 2014</cp:category>
</cp:coreProperties>
</file>