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hidePivotFieldList="1" defaultThemeVersion="124226"/>
  <bookViews>
    <workbookView xWindow="120" yWindow="3645" windowWidth="19320" windowHeight="6435" tabRatio="615"/>
  </bookViews>
  <sheets>
    <sheet name="CONTRATOS 2015" sheetId="22" r:id="rId1"/>
  </sheets>
  <definedNames>
    <definedName name="_xlnm._FilterDatabase" localSheetId="0" hidden="1">'CONTRATOS 2015'!$B$1:$DF$223</definedName>
    <definedName name="_xlnm.Print_Area" localSheetId="0">'CONTRATOS 2015'!$C$1:$CU$1</definedName>
    <definedName name="millon">#REF!</definedName>
    <definedName name="_xlnm.Print_Titles" localSheetId="0">'CONTRATOS 2015'!$1:$1</definedName>
  </definedNames>
  <calcPr calcId="145621"/>
</workbook>
</file>

<file path=xl/calcChain.xml><?xml version="1.0" encoding="utf-8"?>
<calcChain xmlns="http://schemas.openxmlformats.org/spreadsheetml/2006/main">
  <c r="AP246" i="22" l="1"/>
  <c r="BB250" i="22"/>
  <c r="BB249" i="22"/>
  <c r="BB247" i="22"/>
  <c r="BB246" i="22"/>
  <c r="AV246" i="22"/>
  <c r="AW246" i="22" s="1"/>
  <c r="AX246" i="22" s="1"/>
  <c r="AV225" i="22" l="1"/>
  <c r="AV248" i="22" l="1"/>
  <c r="AY235" i="22" l="1"/>
  <c r="AY234" i="22"/>
  <c r="AY226" i="22"/>
  <c r="AY222" i="22"/>
  <c r="AY216" i="22"/>
  <c r="AY211" i="22"/>
  <c r="AY209" i="22"/>
  <c r="AY208" i="22"/>
  <c r="AY186" i="22"/>
  <c r="AY168" i="22"/>
  <c r="AY165" i="22"/>
  <c r="AY149" i="22"/>
  <c r="AY148" i="22"/>
  <c r="AY147" i="22"/>
  <c r="AY141" i="22"/>
  <c r="AY121" i="22"/>
  <c r="AY116" i="22"/>
  <c r="AY103" i="22"/>
  <c r="AY65" i="22"/>
  <c r="AY63" i="22"/>
  <c r="AY60" i="22"/>
  <c r="AY56" i="22"/>
  <c r="AY39" i="22"/>
  <c r="AY33" i="22"/>
  <c r="DE227" i="22" l="1"/>
  <c r="DE193" i="22"/>
  <c r="DE190" i="22"/>
  <c r="DE182" i="22"/>
  <c r="DE102" i="22"/>
  <c r="DE87" i="22"/>
  <c r="DE48" i="22"/>
  <c r="DE34" i="22"/>
  <c r="DE27" i="22"/>
  <c r="DF27" i="22"/>
  <c r="DF34" i="22"/>
  <c r="DF48" i="22"/>
  <c r="DF87" i="22"/>
  <c r="DF102" i="22"/>
  <c r="DF182" i="22"/>
  <c r="DF190" i="22"/>
  <c r="DF193" i="22"/>
  <c r="DF201" i="22"/>
  <c r="DF227" i="22"/>
  <c r="CS156" i="22"/>
  <c r="CS155" i="22"/>
  <c r="CS154" i="22"/>
  <c r="CS153" i="22"/>
  <c r="CS152" i="22"/>
  <c r="CS151" i="22"/>
  <c r="CS150" i="22"/>
  <c r="CS149" i="22"/>
  <c r="CS148" i="22"/>
  <c r="CS147" i="22"/>
  <c r="CS146" i="22"/>
  <c r="CS145" i="22"/>
  <c r="CS144" i="22"/>
  <c r="CS143" i="22"/>
  <c r="CS142" i="22"/>
  <c r="CS141" i="22"/>
  <c r="CS140" i="22"/>
  <c r="CS139" i="22"/>
  <c r="CS138" i="22"/>
  <c r="CS137" i="22"/>
  <c r="CS136" i="22"/>
  <c r="CS135" i="22"/>
  <c r="CS134" i="22"/>
  <c r="CS133" i="22"/>
  <c r="CS132" i="22"/>
  <c r="CS131" i="22"/>
  <c r="CS130" i="22"/>
  <c r="CS129" i="22"/>
  <c r="CS128" i="22"/>
  <c r="CS127" i="22"/>
  <c r="CS126" i="22"/>
  <c r="CS125" i="22"/>
  <c r="CS124" i="22"/>
  <c r="CS123" i="22"/>
  <c r="CS122" i="22"/>
  <c r="CS121" i="22"/>
  <c r="CS120" i="22"/>
  <c r="CS119" i="22"/>
  <c r="CS118" i="22"/>
  <c r="CS117" i="22"/>
  <c r="CS116" i="22"/>
  <c r="CS115" i="22"/>
  <c r="CS114" i="22"/>
  <c r="CS113" i="22"/>
  <c r="CS112" i="22"/>
  <c r="CS111" i="22"/>
  <c r="CS110" i="22"/>
  <c r="CS109" i="22"/>
  <c r="CS108" i="22"/>
  <c r="CS107" i="22"/>
  <c r="CS106" i="22"/>
  <c r="CS105" i="22"/>
  <c r="CS104" i="22"/>
  <c r="CS103" i="22"/>
  <c r="CS101" i="22"/>
  <c r="CS100" i="22"/>
  <c r="CS99" i="22"/>
  <c r="CS98" i="22"/>
  <c r="CS97" i="22"/>
  <c r="CS96" i="22"/>
  <c r="CS95" i="22"/>
  <c r="CS94" i="22"/>
  <c r="CS93" i="22"/>
  <c r="CS92" i="22"/>
  <c r="CS91" i="22"/>
  <c r="CS90" i="22"/>
  <c r="CS89" i="22"/>
  <c r="CS88" i="22"/>
  <c r="CS86" i="22"/>
  <c r="CS85" i="22"/>
  <c r="CS84" i="22"/>
  <c r="CS83" i="22"/>
  <c r="CS82" i="22"/>
  <c r="CS81" i="22"/>
  <c r="CS80" i="22"/>
  <c r="CS79" i="22"/>
  <c r="CS78" i="22"/>
  <c r="CS77" i="22"/>
  <c r="CS76" i="22"/>
  <c r="CS75" i="22"/>
  <c r="CS74" i="22"/>
  <c r="CS73" i="22"/>
  <c r="CS72" i="22"/>
  <c r="CS71" i="22"/>
  <c r="CS70" i="22"/>
  <c r="CS69" i="22"/>
  <c r="CS68" i="22"/>
  <c r="CS67" i="22"/>
  <c r="CS66" i="22"/>
  <c r="CS65" i="22"/>
  <c r="CS64" i="22"/>
  <c r="CS63" i="22"/>
  <c r="CS62" i="22"/>
  <c r="CS61" i="22"/>
  <c r="CS60" i="22"/>
  <c r="CS59" i="22"/>
  <c r="CS58" i="22"/>
  <c r="CS57" i="22"/>
  <c r="CS56" i="22"/>
  <c r="CS55" i="22"/>
  <c r="CS54" i="22"/>
  <c r="CS53" i="22"/>
  <c r="CS52" i="22"/>
  <c r="CS51" i="22"/>
  <c r="CS50" i="22"/>
  <c r="CS49" i="22"/>
  <c r="CS47" i="22"/>
  <c r="CS46" i="22"/>
  <c r="CS45" i="22"/>
  <c r="CS44" i="22"/>
  <c r="CS43" i="22"/>
  <c r="CS42" i="22"/>
  <c r="CS41" i="22"/>
  <c r="CS40" i="22"/>
  <c r="CS39" i="22"/>
  <c r="CS38" i="22"/>
  <c r="CS37" i="22"/>
  <c r="CS36" i="22"/>
  <c r="CS35" i="22"/>
  <c r="CS33" i="22"/>
  <c r="CS32" i="22"/>
  <c r="CS31" i="22"/>
  <c r="CS30" i="22"/>
  <c r="CS29" i="22"/>
  <c r="CS28" i="22"/>
  <c r="CS26" i="22"/>
  <c r="CS25" i="22"/>
  <c r="CS24" i="22"/>
  <c r="CS23" i="22"/>
  <c r="CS22" i="22"/>
  <c r="CS21" i="22"/>
  <c r="CS20" i="22"/>
  <c r="CS19" i="22"/>
  <c r="CS18" i="22"/>
  <c r="CS17" i="22"/>
  <c r="CS16" i="22"/>
  <c r="CS15" i="22"/>
  <c r="CS14" i="22"/>
  <c r="CS13" i="22"/>
  <c r="CS12" i="22"/>
  <c r="CS11" i="22"/>
  <c r="CS10" i="22"/>
  <c r="CS9" i="22"/>
  <c r="CS8" i="22"/>
  <c r="CS7" i="22"/>
  <c r="CS6" i="22"/>
  <c r="CS5" i="22"/>
  <c r="CS4" i="22"/>
  <c r="CS3" i="22"/>
  <c r="CS2" i="22"/>
  <c r="CO5" i="22"/>
  <c r="CO6" i="22"/>
  <c r="CO7" i="22"/>
  <c r="CO8" i="22"/>
  <c r="CO10" i="22"/>
  <c r="CO12" i="22"/>
  <c r="CO13" i="22"/>
  <c r="CO16" i="22"/>
  <c r="CO17" i="22"/>
  <c r="CO18" i="22"/>
  <c r="CO19" i="22"/>
  <c r="CO21" i="22"/>
  <c r="CO22" i="22"/>
  <c r="CO25" i="22"/>
  <c r="CO28" i="22"/>
  <c r="CO33" i="22"/>
  <c r="CO35" i="22"/>
  <c r="CO36" i="22"/>
  <c r="CO37" i="22"/>
  <c r="CO39" i="22"/>
  <c r="CO40" i="22"/>
  <c r="CO41" i="22"/>
  <c r="CO42" i="22"/>
  <c r="CO44" i="22"/>
  <c r="CO45" i="22"/>
  <c r="CO47" i="22"/>
  <c r="CO49" i="22"/>
  <c r="CO55" i="22"/>
  <c r="CO56" i="22"/>
  <c r="CO58" i="22"/>
  <c r="CO59" i="22"/>
  <c r="CO60" i="22"/>
  <c r="CO63" i="22"/>
  <c r="CO64" i="22"/>
  <c r="CO65" i="22"/>
  <c r="CO67" i="22"/>
  <c r="CO69" i="22"/>
  <c r="CO70" i="22"/>
  <c r="CO71" i="22"/>
  <c r="CO72" i="22"/>
  <c r="CO73" i="22"/>
  <c r="CO74" i="22"/>
  <c r="CO75" i="22"/>
  <c r="CO76" i="22"/>
  <c r="CO77" i="22"/>
  <c r="CO78" i="22"/>
  <c r="CO79" i="22"/>
  <c r="CO82" i="22"/>
  <c r="CO83" i="22"/>
  <c r="CO84" i="22"/>
  <c r="CO85" i="22"/>
  <c r="CO86" i="22"/>
  <c r="CO88" i="22"/>
  <c r="CO89" i="22"/>
  <c r="CO90" i="22"/>
  <c r="CO91" i="22"/>
  <c r="CO93" i="22"/>
  <c r="CO94" i="22"/>
  <c r="CO95" i="22"/>
  <c r="CO97" i="22"/>
  <c r="CO103" i="22"/>
  <c r="CO104" i="22"/>
  <c r="CO106" i="22"/>
  <c r="CO108" i="22"/>
  <c r="CO109" i="22"/>
  <c r="CO111" i="22"/>
  <c r="CO113" i="22"/>
  <c r="CO116" i="22"/>
  <c r="CO118" i="22"/>
  <c r="CO121" i="22"/>
  <c r="CO124" i="22"/>
  <c r="CO125" i="22"/>
  <c r="CO126" i="22"/>
  <c r="CO127" i="22"/>
  <c r="CO131" i="22"/>
  <c r="CO132" i="22"/>
  <c r="CO133" i="22"/>
  <c r="CO136" i="22"/>
  <c r="CO139" i="22"/>
  <c r="CO141" i="22"/>
  <c r="CO142" i="22"/>
  <c r="CO143" i="22"/>
  <c r="CO144" i="22"/>
  <c r="CO145" i="22"/>
  <c r="CO146" i="22"/>
  <c r="CO147" i="22"/>
  <c r="CO148" i="22"/>
  <c r="CO149" i="22"/>
  <c r="CO150" i="22"/>
  <c r="CO151" i="22"/>
  <c r="CO154" i="22"/>
  <c r="CO155" i="22"/>
  <c r="CO156" i="22"/>
  <c r="CO157" i="22"/>
  <c r="CO158" i="22"/>
  <c r="CO161" i="22"/>
  <c r="CO162" i="22"/>
  <c r="CO165" i="22"/>
  <c r="CO168" i="22"/>
  <c r="CO170" i="22"/>
  <c r="CO171" i="22"/>
  <c r="CO172" i="22"/>
  <c r="CO173" i="22"/>
  <c r="CO175" i="22"/>
  <c r="CO176" i="22"/>
  <c r="CO178" i="22"/>
  <c r="CO179" i="22"/>
  <c r="CO180" i="22"/>
  <c r="CO184" i="22"/>
  <c r="CO185" i="22"/>
  <c r="CO186" i="22"/>
  <c r="CO188" i="22"/>
  <c r="CO189" i="22"/>
  <c r="CO195" i="22"/>
  <c r="CO200" i="22"/>
  <c r="CO201" i="22"/>
  <c r="CO208" i="22"/>
  <c r="CO209" i="22"/>
  <c r="CO211" i="22"/>
  <c r="CO214" i="22"/>
  <c r="CO216" i="22"/>
  <c r="CO217" i="22"/>
  <c r="CO218" i="22"/>
  <c r="CO219" i="22"/>
  <c r="CO220" i="22"/>
  <c r="CO221" i="22"/>
  <c r="CO222" i="22"/>
  <c r="CO223" i="22"/>
  <c r="CO225" i="22"/>
  <c r="CO226" i="22"/>
  <c r="CO228" i="22"/>
  <c r="CO229" i="22"/>
  <c r="CO230" i="22"/>
  <c r="CO233" i="22"/>
  <c r="CO234" i="22"/>
  <c r="CO235" i="22"/>
  <c r="CO236" i="22"/>
  <c r="CO237" i="22"/>
  <c r="CO238" i="22"/>
  <c r="CO239" i="22"/>
  <c r="CO240" i="22"/>
  <c r="CO241" i="22"/>
  <c r="CO242" i="22"/>
  <c r="CO243" i="22"/>
  <c r="CO244" i="22"/>
  <c r="CO248" i="22"/>
  <c r="CO249" i="22"/>
  <c r="CO250" i="22"/>
  <c r="CO251" i="22"/>
  <c r="CO252" i="22"/>
  <c r="CO253" i="22"/>
  <c r="CO254" i="22"/>
  <c r="CO255" i="22"/>
  <c r="CO256" i="22"/>
  <c r="CO257" i="22"/>
  <c r="CO258" i="22"/>
  <c r="CO259" i="22"/>
  <c r="CO260" i="22"/>
  <c r="CO261" i="22"/>
  <c r="CO262" i="22"/>
  <c r="CO263" i="22"/>
  <c r="CO264" i="22"/>
  <c r="BW264" i="22"/>
  <c r="BV264" i="22"/>
  <c r="BW263" i="22"/>
  <c r="BV263" i="22"/>
  <c r="BW262" i="22"/>
  <c r="BV262" i="22"/>
  <c r="BW261" i="22"/>
  <c r="BV261" i="22"/>
  <c r="BW260" i="22"/>
  <c r="BV260" i="22"/>
  <c r="BW259" i="22"/>
  <c r="BV259" i="22"/>
  <c r="BW258" i="22"/>
  <c r="BV258" i="22"/>
  <c r="BW257" i="22"/>
  <c r="BV257" i="22"/>
  <c r="BW256" i="22"/>
  <c r="BV256" i="22"/>
  <c r="BW255" i="22"/>
  <c r="BV255" i="22"/>
  <c r="BW254" i="22"/>
  <c r="BV254" i="22"/>
  <c r="BW253" i="22"/>
  <c r="BV253" i="22"/>
  <c r="BW252" i="22"/>
  <c r="BV252" i="22"/>
  <c r="BW251" i="22"/>
  <c r="BV251" i="22"/>
  <c r="BW250" i="22"/>
  <c r="BV250" i="22"/>
  <c r="BW249" i="22"/>
  <c r="BV249" i="22"/>
  <c r="BW248" i="22"/>
  <c r="BV248" i="22"/>
  <c r="BW247" i="22"/>
  <c r="BV247" i="22"/>
  <c r="BW245" i="22"/>
  <c r="BV245" i="22"/>
  <c r="BW244" i="22"/>
  <c r="BV244" i="22"/>
  <c r="BW243" i="22"/>
  <c r="BV243" i="22"/>
  <c r="BW242" i="22"/>
  <c r="BV242" i="22"/>
  <c r="BW241" i="22"/>
  <c r="BV241" i="22"/>
  <c r="BW240" i="22"/>
  <c r="BV240" i="22"/>
  <c r="BW239" i="22"/>
  <c r="BV239" i="22"/>
  <c r="BW238" i="22"/>
  <c r="BV238" i="22"/>
  <c r="BW237" i="22"/>
  <c r="BV237" i="22"/>
  <c r="BW236" i="22"/>
  <c r="BV236" i="22"/>
  <c r="BW235" i="22"/>
  <c r="BV235" i="22"/>
  <c r="BW234" i="22"/>
  <c r="BV234" i="22"/>
  <c r="BW233" i="22"/>
  <c r="BV233" i="22"/>
  <c r="BW232" i="22"/>
  <c r="BV232" i="22"/>
  <c r="BW231" i="22"/>
  <c r="BV231" i="22"/>
  <c r="BW230" i="22"/>
  <c r="BV230" i="22"/>
  <c r="BW229" i="22"/>
  <c r="BV229" i="22"/>
  <c r="BW228" i="22"/>
  <c r="BV228" i="22"/>
  <c r="BW227" i="22"/>
  <c r="BV227" i="22"/>
  <c r="BW226" i="22"/>
  <c r="BV226" i="22"/>
  <c r="BW225" i="22"/>
  <c r="BV225" i="22"/>
  <c r="BW224" i="22"/>
  <c r="BV224" i="22"/>
  <c r="BW223" i="22"/>
  <c r="BV223" i="22"/>
  <c r="BW222" i="22"/>
  <c r="BV222" i="22"/>
  <c r="BW221" i="22"/>
  <c r="BV221" i="22"/>
  <c r="BW220" i="22"/>
  <c r="BV220" i="22"/>
  <c r="BW219" i="22"/>
  <c r="BV219" i="22"/>
  <c r="BW218" i="22"/>
  <c r="BV218" i="22"/>
  <c r="BW217" i="22"/>
  <c r="BV217" i="22"/>
  <c r="BW216" i="22"/>
  <c r="BV216" i="22"/>
  <c r="BW215" i="22"/>
  <c r="BV215" i="22"/>
  <c r="BW214" i="22"/>
  <c r="BV214" i="22"/>
  <c r="BW213" i="22"/>
  <c r="BV213" i="22"/>
  <c r="BW212" i="22"/>
  <c r="BV212" i="22"/>
  <c r="BW211" i="22"/>
  <c r="BV211" i="22"/>
  <c r="BW210" i="22"/>
  <c r="BV210" i="22"/>
  <c r="BW209" i="22"/>
  <c r="BV209" i="22"/>
  <c r="BW208" i="22"/>
  <c r="BV208" i="22"/>
  <c r="BW207" i="22"/>
  <c r="BV207" i="22"/>
  <c r="BW206" i="22"/>
  <c r="BV206" i="22"/>
  <c r="BW205" i="22"/>
  <c r="BV205" i="22"/>
  <c r="BW204" i="22"/>
  <c r="BV204" i="22"/>
  <c r="BW203" i="22"/>
  <c r="BV203" i="22"/>
  <c r="BW202" i="22"/>
  <c r="BV202" i="22"/>
  <c r="BW201" i="22"/>
  <c r="BV201" i="22"/>
  <c r="BW200" i="22"/>
  <c r="BV200" i="22"/>
  <c r="BW199" i="22"/>
  <c r="BV199" i="22"/>
  <c r="BW198" i="22"/>
  <c r="BV198" i="22"/>
  <c r="BW197" i="22"/>
  <c r="BV197" i="22"/>
  <c r="BW196" i="22"/>
  <c r="BV196" i="22"/>
  <c r="BW195" i="22"/>
  <c r="BV195" i="22"/>
  <c r="BW194" i="22"/>
  <c r="BV194" i="22"/>
  <c r="BW193" i="22"/>
  <c r="BV193" i="22"/>
  <c r="BW192" i="22"/>
  <c r="BV192" i="22"/>
  <c r="BW191" i="22"/>
  <c r="BV191" i="22"/>
  <c r="BW190" i="22"/>
  <c r="BV190" i="22"/>
  <c r="BW189" i="22"/>
  <c r="BV189" i="22"/>
  <c r="BW188" i="22"/>
  <c r="BV188" i="22"/>
  <c r="BW187" i="22"/>
  <c r="BV187" i="22"/>
  <c r="BW186" i="22"/>
  <c r="BV186" i="22"/>
  <c r="BW185" i="22"/>
  <c r="BV185" i="22"/>
  <c r="BW184" i="22"/>
  <c r="BV184" i="22"/>
  <c r="BW183" i="22"/>
  <c r="BV183" i="22"/>
  <c r="BW182" i="22"/>
  <c r="BV182" i="22"/>
  <c r="BW181" i="22"/>
  <c r="BV181" i="22"/>
  <c r="BW180" i="22"/>
  <c r="BV180" i="22"/>
  <c r="BW179" i="22"/>
  <c r="BV179" i="22"/>
  <c r="BW178" i="22"/>
  <c r="BV178" i="22"/>
  <c r="BW177" i="22"/>
  <c r="BV177" i="22"/>
  <c r="BW176" i="22"/>
  <c r="BV176" i="22"/>
  <c r="BW175" i="22"/>
  <c r="BV175" i="22"/>
  <c r="BW174" i="22"/>
  <c r="BV174" i="22"/>
  <c r="BW173" i="22"/>
  <c r="BV173" i="22"/>
  <c r="BW172" i="22"/>
  <c r="BV172" i="22"/>
  <c r="BW171" i="22"/>
  <c r="BV171" i="22"/>
  <c r="BW170" i="22"/>
  <c r="BV170" i="22"/>
  <c r="BW169" i="22"/>
  <c r="BV169" i="22"/>
  <c r="BW168" i="22"/>
  <c r="BV168" i="22"/>
  <c r="BW167" i="22"/>
  <c r="BV167" i="22"/>
  <c r="BW166" i="22"/>
  <c r="BV166" i="22"/>
  <c r="BW165" i="22"/>
  <c r="BV165" i="22"/>
  <c r="BW164" i="22"/>
  <c r="BV164" i="22"/>
  <c r="BW163" i="22"/>
  <c r="BV163" i="22"/>
  <c r="BW162" i="22"/>
  <c r="BV162" i="22"/>
  <c r="BW161" i="22"/>
  <c r="BV161" i="22"/>
  <c r="BW160" i="22"/>
  <c r="BV160" i="22"/>
  <c r="BW159" i="22"/>
  <c r="BV159" i="22"/>
  <c r="BW158" i="22"/>
  <c r="BV158" i="22"/>
  <c r="BW157" i="22"/>
  <c r="BV157" i="22"/>
  <c r="BW156" i="22"/>
  <c r="BV156" i="22"/>
  <c r="BW155" i="22"/>
  <c r="BV155" i="22"/>
  <c r="BW154" i="22"/>
  <c r="BV154" i="22"/>
  <c r="BW153" i="22"/>
  <c r="BV153" i="22"/>
  <c r="BW152" i="22"/>
  <c r="BV152" i="22"/>
  <c r="BW151" i="22"/>
  <c r="BV151" i="22"/>
  <c r="BW150" i="22"/>
  <c r="BV150" i="22"/>
  <c r="BW149" i="22"/>
  <c r="BV149" i="22"/>
  <c r="BW148" i="22"/>
  <c r="BV148" i="22"/>
  <c r="BW147" i="22"/>
  <c r="BV147" i="22"/>
  <c r="BW146" i="22"/>
  <c r="BV146" i="22"/>
  <c r="BW145" i="22"/>
  <c r="BV145" i="22"/>
  <c r="BW144" i="22"/>
  <c r="BV144" i="22"/>
  <c r="BW143" i="22"/>
  <c r="BV143" i="22"/>
  <c r="BW142" i="22"/>
  <c r="BV142" i="22"/>
  <c r="BW141" i="22"/>
  <c r="BV141" i="22"/>
  <c r="BW140" i="22"/>
  <c r="BV140" i="22"/>
  <c r="BW139" i="22"/>
  <c r="BV139" i="22"/>
  <c r="BW138" i="22"/>
  <c r="BV138" i="22"/>
  <c r="BW137" i="22"/>
  <c r="BV137" i="22"/>
  <c r="BW136" i="22"/>
  <c r="BV136" i="22"/>
  <c r="BW135" i="22"/>
  <c r="BV135" i="22"/>
  <c r="BW134" i="22"/>
  <c r="BV134" i="22"/>
  <c r="BW133" i="22"/>
  <c r="BV133" i="22"/>
  <c r="BW132" i="22"/>
  <c r="BV132" i="22"/>
  <c r="BW131" i="22"/>
  <c r="BV131" i="22"/>
  <c r="BW130" i="22"/>
  <c r="BV130" i="22"/>
  <c r="BW129" i="22"/>
  <c r="BV129" i="22"/>
  <c r="BW128" i="22"/>
  <c r="BV128" i="22"/>
  <c r="BW127" i="22"/>
  <c r="BV127" i="22"/>
  <c r="BW126" i="22"/>
  <c r="BV126" i="22"/>
  <c r="BW125" i="22"/>
  <c r="BV125" i="22"/>
  <c r="BW124" i="22"/>
  <c r="BV124" i="22"/>
  <c r="BW123" i="22"/>
  <c r="BV123" i="22"/>
  <c r="BW122" i="22"/>
  <c r="BV122" i="22"/>
  <c r="BW121" i="22"/>
  <c r="BV121" i="22"/>
  <c r="BW120" i="22"/>
  <c r="BV120" i="22"/>
  <c r="BW119" i="22"/>
  <c r="BV119" i="22"/>
  <c r="BW118" i="22"/>
  <c r="BV118" i="22"/>
  <c r="BW117" i="22"/>
  <c r="BV117" i="22"/>
  <c r="BW116" i="22"/>
  <c r="BV116" i="22"/>
  <c r="BW115" i="22"/>
  <c r="BV115" i="22"/>
  <c r="BW114" i="22"/>
  <c r="BV114" i="22"/>
  <c r="BW113" i="22"/>
  <c r="BV113" i="22"/>
  <c r="BW112" i="22"/>
  <c r="BV112" i="22"/>
  <c r="BW111" i="22"/>
  <c r="BV111" i="22"/>
  <c r="BW110" i="22"/>
  <c r="BV110" i="22"/>
  <c r="BW109" i="22"/>
  <c r="BV109" i="22"/>
  <c r="BW108" i="22"/>
  <c r="BV108" i="22"/>
  <c r="BW107" i="22"/>
  <c r="BV107" i="22"/>
  <c r="BW106" i="22"/>
  <c r="BV106" i="22"/>
  <c r="BW105" i="22"/>
  <c r="BV105" i="22"/>
  <c r="BW104" i="22"/>
  <c r="BV104" i="22"/>
  <c r="BW103" i="22"/>
  <c r="BV103" i="22"/>
  <c r="BW102" i="22"/>
  <c r="BV102" i="22"/>
  <c r="BW101" i="22"/>
  <c r="BV101" i="22"/>
  <c r="BW100" i="22"/>
  <c r="BV100" i="22"/>
  <c r="BW99" i="22"/>
  <c r="BV99" i="22"/>
  <c r="BW98" i="22"/>
  <c r="BV98" i="22"/>
  <c r="BW97" i="22"/>
  <c r="BV97" i="22"/>
  <c r="BW96" i="22"/>
  <c r="BV96" i="22"/>
  <c r="BW95" i="22"/>
  <c r="BV95" i="22"/>
  <c r="BW94" i="22"/>
  <c r="BV94" i="22"/>
  <c r="BW93" i="22"/>
  <c r="BV93" i="22"/>
  <c r="BW92" i="22"/>
  <c r="BV92" i="22"/>
  <c r="BW91" i="22"/>
  <c r="BV91" i="22"/>
  <c r="BW90" i="22"/>
  <c r="BV90" i="22"/>
  <c r="BW89" i="22"/>
  <c r="BV89" i="22"/>
  <c r="BW88" i="22"/>
  <c r="BV88" i="22"/>
  <c r="BW87" i="22"/>
  <c r="BV87" i="22"/>
  <c r="BW86" i="22"/>
  <c r="BV86" i="22"/>
  <c r="BW85" i="22"/>
  <c r="BV85" i="22"/>
  <c r="BW84" i="22"/>
  <c r="BV84" i="22"/>
  <c r="BW83" i="22"/>
  <c r="BV83" i="22"/>
  <c r="BW82" i="22"/>
  <c r="BV82" i="22"/>
  <c r="BW81" i="22"/>
  <c r="BV81" i="22"/>
  <c r="BW80" i="22"/>
  <c r="BV80" i="22"/>
  <c r="BW79" i="22"/>
  <c r="BV79" i="22"/>
  <c r="BW78" i="22"/>
  <c r="BV78" i="22"/>
  <c r="BW77" i="22"/>
  <c r="BV77" i="22"/>
  <c r="BW76" i="22"/>
  <c r="BV76" i="22"/>
  <c r="BW75" i="22"/>
  <c r="BV75" i="22"/>
  <c r="BW74" i="22"/>
  <c r="BV74" i="22"/>
  <c r="BW73" i="22"/>
  <c r="BV73" i="22"/>
  <c r="BW72" i="22"/>
  <c r="BV72" i="22"/>
  <c r="BW71" i="22"/>
  <c r="BV71" i="22"/>
  <c r="BW70" i="22"/>
  <c r="BV70" i="22"/>
  <c r="BW69" i="22"/>
  <c r="BV69" i="22"/>
  <c r="BW68" i="22"/>
  <c r="BV68" i="22"/>
  <c r="BW67" i="22"/>
  <c r="BV67" i="22"/>
  <c r="BW66" i="22"/>
  <c r="BV66" i="22"/>
  <c r="BW65" i="22"/>
  <c r="BV65" i="22"/>
  <c r="BW64" i="22"/>
  <c r="BV64" i="22"/>
  <c r="BW63" i="22"/>
  <c r="BV63" i="22"/>
  <c r="BW62" i="22"/>
  <c r="BV62" i="22"/>
  <c r="BW61" i="22"/>
  <c r="BV61" i="22"/>
  <c r="BW60" i="22"/>
  <c r="BV60" i="22"/>
  <c r="BW59" i="22"/>
  <c r="BV59" i="22"/>
  <c r="BW58" i="22"/>
  <c r="BV58" i="22"/>
  <c r="BW57" i="22"/>
  <c r="BV57" i="22"/>
  <c r="BW56" i="22"/>
  <c r="BV56" i="22"/>
  <c r="BW55" i="22"/>
  <c r="BV55" i="22"/>
  <c r="BW54" i="22"/>
  <c r="BV54" i="22"/>
  <c r="BW53" i="22"/>
  <c r="BV53" i="22"/>
  <c r="BW52" i="22"/>
  <c r="BV52" i="22"/>
  <c r="BW51" i="22"/>
  <c r="BV51" i="22"/>
  <c r="BW50" i="22"/>
  <c r="BV50" i="22"/>
  <c r="BW49" i="22"/>
  <c r="BV49" i="22"/>
  <c r="BW48" i="22"/>
  <c r="BV48" i="22"/>
  <c r="BW47" i="22"/>
  <c r="BV47" i="22"/>
  <c r="BW46" i="22"/>
  <c r="BV46" i="22"/>
  <c r="BW45" i="22"/>
  <c r="BV45" i="22"/>
  <c r="BW44" i="22"/>
  <c r="BV44" i="22"/>
  <c r="BW43" i="22"/>
  <c r="BV43" i="22"/>
  <c r="BW42" i="22"/>
  <c r="BV42" i="22"/>
  <c r="BW41" i="22"/>
  <c r="BV41" i="22"/>
  <c r="BW40" i="22"/>
  <c r="BV40" i="22"/>
  <c r="BW39" i="22"/>
  <c r="BV39" i="22"/>
  <c r="BW38" i="22"/>
  <c r="BV38" i="22"/>
  <c r="BW37" i="22"/>
  <c r="BV37" i="22"/>
  <c r="BW36" i="22"/>
  <c r="BV36" i="22"/>
  <c r="BW35" i="22"/>
  <c r="BV35" i="22"/>
  <c r="BW34" i="22"/>
  <c r="BV34" i="22"/>
  <c r="BW33" i="22"/>
  <c r="BV33" i="22"/>
  <c r="BW32" i="22"/>
  <c r="BV32" i="22"/>
  <c r="BW31" i="22"/>
  <c r="BV31" i="22"/>
  <c r="BW30" i="22"/>
  <c r="BV30" i="22"/>
  <c r="BW29" i="22"/>
  <c r="BV29" i="22"/>
  <c r="BW28" i="22"/>
  <c r="BV28" i="22"/>
  <c r="BW27" i="22"/>
  <c r="BV27" i="22"/>
  <c r="BW26" i="22"/>
  <c r="BV26" i="22"/>
  <c r="BW25" i="22"/>
  <c r="BV25" i="22"/>
  <c r="BW24" i="22"/>
  <c r="BV24" i="22"/>
  <c r="BW23" i="22"/>
  <c r="BV23" i="22"/>
  <c r="BW22" i="22"/>
  <c r="BV22" i="22"/>
  <c r="BW21" i="22"/>
  <c r="BV21" i="22"/>
  <c r="BW20" i="22"/>
  <c r="BV20" i="22"/>
  <c r="BW19" i="22"/>
  <c r="BV19" i="22"/>
  <c r="BW18" i="22"/>
  <c r="BV18" i="22"/>
  <c r="BW17" i="22"/>
  <c r="BV17" i="22"/>
  <c r="BW16" i="22"/>
  <c r="BV16" i="22"/>
  <c r="BW15" i="22"/>
  <c r="BV15" i="22"/>
  <c r="BW14" i="22"/>
  <c r="BV14" i="22"/>
  <c r="BW13" i="22"/>
  <c r="BV13" i="22"/>
  <c r="BW12" i="22"/>
  <c r="BV12" i="22"/>
  <c r="BW11" i="22"/>
  <c r="BV11" i="22"/>
  <c r="BW10" i="22"/>
  <c r="BV10" i="22"/>
  <c r="BW9" i="22"/>
  <c r="BV9" i="22"/>
  <c r="BW8" i="22"/>
  <c r="BV8" i="22"/>
  <c r="BW7" i="22"/>
  <c r="BV7" i="22"/>
  <c r="BW6" i="22"/>
  <c r="BV6" i="22"/>
  <c r="BW5" i="22"/>
  <c r="BV5" i="22"/>
  <c r="BW4" i="22"/>
  <c r="BV4" i="22"/>
  <c r="BW3" i="22"/>
  <c r="BV3" i="22"/>
  <c r="CT3" i="22"/>
  <c r="CT4" i="22"/>
  <c r="CT5" i="22"/>
  <c r="CT6" i="22"/>
  <c r="CT7" i="22"/>
  <c r="CT8" i="22"/>
  <c r="CT9" i="22"/>
  <c r="CT10" i="22"/>
  <c r="CT11" i="22"/>
  <c r="CT12" i="22"/>
  <c r="CT13" i="22"/>
  <c r="CT14" i="22"/>
  <c r="CT15" i="22"/>
  <c r="CT16" i="22"/>
  <c r="CT17" i="22"/>
  <c r="CT18" i="22"/>
  <c r="CT19" i="22"/>
  <c r="CT20" i="22"/>
  <c r="CT21" i="22"/>
  <c r="CT22" i="22"/>
  <c r="CT23" i="22"/>
  <c r="CT24" i="22"/>
  <c r="CT25" i="22"/>
  <c r="CT26" i="22"/>
  <c r="CT28" i="22"/>
  <c r="CT29" i="22"/>
  <c r="CT30" i="22"/>
  <c r="CT31" i="22"/>
  <c r="CT32" i="22"/>
  <c r="CT33" i="22"/>
  <c r="CT35" i="22"/>
  <c r="CT36" i="22"/>
  <c r="CT37" i="22"/>
  <c r="CT38" i="22"/>
  <c r="CT39" i="22"/>
  <c r="CT40" i="22"/>
  <c r="CT41" i="22"/>
  <c r="CT42" i="22"/>
  <c r="CT43" i="22"/>
  <c r="CT44" i="22"/>
  <c r="CT45" i="22"/>
  <c r="CT46" i="22"/>
  <c r="CT47" i="22"/>
  <c r="CT49" i="22"/>
  <c r="CT50" i="22"/>
  <c r="CT51" i="22"/>
  <c r="CT52" i="22"/>
  <c r="CT53" i="22"/>
  <c r="CT54" i="22"/>
  <c r="CT55" i="22"/>
  <c r="CT56" i="22"/>
  <c r="CT57" i="22"/>
  <c r="CT58" i="22"/>
  <c r="CT59" i="22"/>
  <c r="CT60" i="22"/>
  <c r="CT61" i="22"/>
  <c r="CT62" i="22"/>
  <c r="CT63" i="22"/>
  <c r="CT64" i="22"/>
  <c r="CT65" i="22"/>
  <c r="CT66" i="22"/>
  <c r="CT67" i="22"/>
  <c r="CT68" i="22"/>
  <c r="CT69" i="22"/>
  <c r="CT70" i="22"/>
  <c r="CT71" i="22"/>
  <c r="CT72" i="22"/>
  <c r="CT73" i="22"/>
  <c r="CT74" i="22"/>
  <c r="CT75" i="22"/>
  <c r="CT76" i="22"/>
  <c r="CT77" i="22"/>
  <c r="CT78" i="22"/>
  <c r="CT79" i="22"/>
  <c r="CT80" i="22"/>
  <c r="CT81" i="22"/>
  <c r="CT82" i="22"/>
  <c r="CT83" i="22"/>
  <c r="CT84" i="22"/>
  <c r="CT85" i="22"/>
  <c r="CT86" i="22"/>
  <c r="CT88" i="22"/>
  <c r="CT89" i="22"/>
  <c r="CT90" i="22"/>
  <c r="CT91" i="22"/>
  <c r="CT92" i="22"/>
  <c r="CT93" i="22"/>
  <c r="CT94" i="22"/>
  <c r="CT95" i="22"/>
  <c r="CT96" i="22"/>
  <c r="CT97" i="22"/>
  <c r="CT98" i="22"/>
  <c r="CT99" i="22"/>
  <c r="CT100" i="22"/>
  <c r="CT101" i="22"/>
  <c r="CT103" i="22"/>
  <c r="CT104" i="22"/>
  <c r="CT105" i="22"/>
  <c r="CT106" i="22"/>
  <c r="CT107" i="22"/>
  <c r="CT108" i="22"/>
  <c r="CT109" i="22"/>
  <c r="CT110" i="22"/>
  <c r="CT111" i="22"/>
  <c r="CT112" i="22"/>
  <c r="CT113" i="22"/>
  <c r="CT114" i="22"/>
  <c r="CT115" i="22"/>
  <c r="CT116" i="22"/>
  <c r="CT117" i="22"/>
  <c r="CT118" i="22"/>
  <c r="CT119" i="22"/>
  <c r="CT120" i="22"/>
  <c r="CT121" i="22"/>
  <c r="CT122" i="22"/>
  <c r="CT123" i="22"/>
  <c r="CT124" i="22"/>
  <c r="CT125" i="22"/>
  <c r="CT126" i="22"/>
  <c r="CT127" i="22"/>
  <c r="CT128" i="22"/>
  <c r="CT129" i="22"/>
  <c r="CT130" i="22"/>
  <c r="CT131" i="22"/>
  <c r="CT132" i="22"/>
  <c r="CT133" i="22"/>
  <c r="CT134" i="22"/>
  <c r="CT135" i="22"/>
  <c r="CT136" i="22"/>
  <c r="CT137" i="22"/>
  <c r="CT138" i="22"/>
  <c r="CT139" i="22"/>
  <c r="CT140" i="22"/>
  <c r="CT141" i="22"/>
  <c r="CT142" i="22"/>
  <c r="CT143" i="22"/>
  <c r="CT144" i="22"/>
  <c r="CT145" i="22"/>
  <c r="CT146" i="22"/>
  <c r="CT147" i="22"/>
  <c r="CT148" i="22"/>
  <c r="CT149" i="22"/>
  <c r="CT150" i="22"/>
  <c r="CT151" i="22"/>
  <c r="CT152" i="22"/>
  <c r="CT153" i="22"/>
  <c r="CT154" i="22"/>
  <c r="CT155" i="22"/>
  <c r="CT156" i="22"/>
  <c r="CT157" i="22"/>
  <c r="CT158" i="22"/>
  <c r="CT159" i="22"/>
  <c r="CT160" i="22"/>
  <c r="CT161" i="22"/>
  <c r="CT162" i="22"/>
  <c r="CT163" i="22"/>
  <c r="CT164" i="22"/>
  <c r="CT165" i="22"/>
  <c r="CT166" i="22"/>
  <c r="CT167" i="22"/>
  <c r="CT168" i="22"/>
  <c r="CT169" i="22"/>
  <c r="CT170" i="22"/>
  <c r="CT171" i="22"/>
  <c r="CT172" i="22"/>
  <c r="CT173" i="22"/>
  <c r="CT174" i="22"/>
  <c r="CT175" i="22"/>
  <c r="CT176" i="22"/>
  <c r="CT177" i="22"/>
  <c r="CT178" i="22"/>
  <c r="CT179" i="22"/>
  <c r="CT180" i="22"/>
  <c r="CT181" i="22"/>
  <c r="CT183" i="22"/>
  <c r="CT184" i="22"/>
  <c r="CT185" i="22"/>
  <c r="CT186" i="22"/>
  <c r="CT187" i="22"/>
  <c r="CT188" i="22"/>
  <c r="CT189" i="22"/>
  <c r="CT191" i="22"/>
  <c r="CT192" i="22"/>
  <c r="CT194" i="22"/>
  <c r="CT195" i="22"/>
  <c r="CT196" i="22"/>
  <c r="CT197" i="22"/>
  <c r="CT198" i="22"/>
  <c r="CT199" i="22"/>
  <c r="CT200" i="22"/>
  <c r="CT201" i="22"/>
  <c r="CT202" i="22"/>
  <c r="CT203" i="22"/>
  <c r="CT204" i="22"/>
  <c r="CT205" i="22"/>
  <c r="CT206" i="22"/>
  <c r="CT207" i="22"/>
  <c r="CT208" i="22"/>
  <c r="CT209" i="22"/>
  <c r="CT210" i="22"/>
  <c r="CT211" i="22"/>
  <c r="CT212" i="22"/>
  <c r="CT213" i="22"/>
  <c r="CT214" i="22"/>
  <c r="CT215" i="22"/>
  <c r="CT216" i="22"/>
  <c r="CT217" i="22"/>
  <c r="CT218" i="22"/>
  <c r="CT219" i="22"/>
  <c r="CT220" i="22"/>
  <c r="CT221" i="22"/>
  <c r="CT222" i="22"/>
  <c r="CT223" i="22"/>
  <c r="CT224" i="22"/>
  <c r="CT225" i="22"/>
  <c r="CT226" i="22"/>
  <c r="CT228" i="22"/>
  <c r="CT229" i="22"/>
  <c r="CT230" i="22"/>
  <c r="CT231" i="22"/>
  <c r="CT232" i="22"/>
  <c r="CT233" i="22"/>
  <c r="CT234" i="22"/>
  <c r="CT235" i="22"/>
  <c r="CT236" i="22"/>
  <c r="CT237" i="22"/>
  <c r="CT238" i="22"/>
  <c r="CT239" i="22"/>
  <c r="CT240" i="22"/>
  <c r="CT241" i="22"/>
  <c r="CT242" i="22"/>
  <c r="CT243" i="22"/>
  <c r="CT244" i="22"/>
  <c r="CT245" i="22"/>
  <c r="CT247" i="22"/>
  <c r="CT248" i="22"/>
  <c r="CT249" i="22"/>
  <c r="CT250" i="22"/>
  <c r="CT251" i="22"/>
  <c r="CT252" i="22"/>
  <c r="CT253" i="22"/>
  <c r="CT254" i="22"/>
  <c r="CT255" i="22"/>
  <c r="CT256" i="22"/>
  <c r="CT257" i="22"/>
  <c r="CT258" i="22"/>
  <c r="CT259" i="22"/>
  <c r="CT260" i="22"/>
  <c r="CT261" i="22"/>
  <c r="CT262" i="22"/>
  <c r="CT263" i="22"/>
  <c r="CT264" i="22"/>
  <c r="CT2" i="22"/>
  <c r="CW264" i="22" l="1"/>
  <c r="CY264" i="22"/>
  <c r="CW263" i="22"/>
  <c r="CY263" i="22"/>
  <c r="CW262" i="22"/>
  <c r="CY262" i="22"/>
  <c r="CW261" i="22"/>
  <c r="CY261" i="22"/>
  <c r="CW260" i="22"/>
  <c r="CY260" i="22"/>
  <c r="CW259" i="22"/>
  <c r="CY259" i="22"/>
  <c r="CW258" i="22"/>
  <c r="CY258" i="22"/>
  <c r="CW257" i="22"/>
  <c r="CY257" i="22"/>
  <c r="CW256" i="22"/>
  <c r="CY256" i="22"/>
  <c r="CW255" i="22"/>
  <c r="CY255" i="22"/>
  <c r="CW254" i="22"/>
  <c r="CY254" i="22"/>
  <c r="CW253" i="22"/>
  <c r="CY253" i="22"/>
  <c r="CW252" i="22"/>
  <c r="CY252" i="22"/>
  <c r="CW251" i="22"/>
  <c r="CY251" i="22"/>
  <c r="CW250" i="22"/>
  <c r="CY250" i="22"/>
  <c r="CW249" i="22"/>
  <c r="CY249" i="22"/>
  <c r="CW248" i="22"/>
  <c r="CY248" i="22"/>
  <c r="CW247" i="22"/>
  <c r="CW245" i="22"/>
  <c r="CW244" i="22"/>
  <c r="CY244" i="22"/>
  <c r="CW243" i="22"/>
  <c r="CY243" i="22"/>
  <c r="CW242" i="22"/>
  <c r="CY242" i="22"/>
  <c r="CW241" i="22"/>
  <c r="CY241" i="22"/>
  <c r="CW240" i="22"/>
  <c r="CY240" i="22"/>
  <c r="CW239" i="22"/>
  <c r="CY239" i="22"/>
  <c r="CW238" i="22"/>
  <c r="CY238" i="22"/>
  <c r="CW237" i="22"/>
  <c r="CY237" i="22"/>
  <c r="CW236" i="22"/>
  <c r="CY236" i="22"/>
  <c r="CW235" i="22"/>
  <c r="CW234" i="22"/>
  <c r="CW233" i="22"/>
  <c r="CY233" i="22"/>
  <c r="CW232" i="22"/>
  <c r="CY232" i="22"/>
  <c r="CW231" i="22"/>
  <c r="CY231" i="22"/>
  <c r="CW230" i="22"/>
  <c r="CY230" i="22"/>
  <c r="CW229" i="22"/>
  <c r="CY229" i="22"/>
  <c r="CW228" i="22"/>
  <c r="CY228" i="22"/>
  <c r="CW226" i="22"/>
  <c r="CY226" i="22"/>
  <c r="CW225" i="22"/>
  <c r="CY225" i="22"/>
  <c r="CW224" i="22"/>
  <c r="CW223" i="22"/>
  <c r="CY223" i="22"/>
  <c r="CW222" i="22"/>
  <c r="CY222" i="22"/>
  <c r="CW221" i="22"/>
  <c r="CY221" i="22"/>
  <c r="CW220" i="22"/>
  <c r="CY220" i="22"/>
  <c r="CW219" i="22"/>
  <c r="CY219" i="22"/>
  <c r="CW218" i="22"/>
  <c r="CY218" i="22"/>
  <c r="CW217" i="22"/>
  <c r="CY217" i="22"/>
  <c r="CW216" i="22"/>
  <c r="CY216" i="22"/>
  <c r="CW215" i="22"/>
  <c r="CY215" i="22"/>
  <c r="CW214" i="22"/>
  <c r="CY214" i="22"/>
  <c r="CW213" i="22"/>
  <c r="CW212" i="22"/>
  <c r="CW211" i="22"/>
  <c r="CY211" i="22"/>
  <c r="CW210" i="22"/>
  <c r="CY210" i="22"/>
  <c r="CW209" i="22"/>
  <c r="CY209" i="22"/>
  <c r="CW208" i="22"/>
  <c r="CY208" i="22"/>
  <c r="CW207" i="22"/>
  <c r="CY207" i="22"/>
  <c r="CW206" i="22"/>
  <c r="CY206" i="22"/>
  <c r="CW205" i="22"/>
  <c r="CY205" i="22"/>
  <c r="CW204" i="22"/>
  <c r="CY204" i="22"/>
  <c r="CW203" i="22"/>
  <c r="CW202" i="22"/>
  <c r="CY202" i="22"/>
  <c r="CW201" i="22"/>
  <c r="CY201" i="22"/>
  <c r="CW200" i="22"/>
  <c r="CY200" i="22"/>
  <c r="CW199" i="22"/>
  <c r="CY199" i="22"/>
  <c r="CW198" i="22"/>
  <c r="CY198" i="22"/>
  <c r="CW197" i="22"/>
  <c r="CY197" i="22"/>
  <c r="CW196" i="22"/>
  <c r="CY196" i="22"/>
  <c r="CW195" i="22"/>
  <c r="CY195" i="22"/>
  <c r="CW194" i="22"/>
  <c r="CW192" i="22"/>
  <c r="CY192" i="22"/>
  <c r="CW191" i="22"/>
  <c r="CW189" i="22"/>
  <c r="CY189" i="22"/>
  <c r="CW188" i="22"/>
  <c r="CY188" i="22"/>
  <c r="CW187" i="22"/>
  <c r="CY187" i="22"/>
  <c r="CW186" i="22"/>
  <c r="CY186" i="22"/>
  <c r="CW185" i="22"/>
  <c r="CY185" i="22"/>
  <c r="CW184" i="22"/>
  <c r="CY184" i="22"/>
  <c r="CW183" i="22"/>
  <c r="CY183" i="22"/>
  <c r="CW181" i="22"/>
  <c r="CY181" i="22"/>
  <c r="CW180" i="22"/>
  <c r="CY180" i="22"/>
  <c r="CW179" i="22"/>
  <c r="CY179" i="22"/>
  <c r="CW178" i="22"/>
  <c r="CY178" i="22"/>
  <c r="CW177" i="22"/>
  <c r="CY177" i="22"/>
  <c r="CW176" i="22"/>
  <c r="CY176" i="22"/>
  <c r="CW175" i="22"/>
  <c r="CY175" i="22"/>
  <c r="CW174" i="22"/>
  <c r="CY174" i="22"/>
  <c r="CW173" i="22"/>
  <c r="CY173" i="22"/>
  <c r="CW172" i="22"/>
  <c r="CY172" i="22"/>
  <c r="CW171" i="22"/>
  <c r="CY171" i="22"/>
  <c r="CW170" i="22"/>
  <c r="CY170" i="22"/>
  <c r="CW169" i="22"/>
  <c r="CY169" i="22"/>
  <c r="CW168" i="22"/>
  <c r="CY168" i="22"/>
  <c r="CW167" i="22"/>
  <c r="CY167" i="22"/>
  <c r="CW166" i="22"/>
  <c r="CW165" i="22"/>
  <c r="CY165" i="22"/>
  <c r="CW164" i="22"/>
  <c r="CY164" i="22"/>
  <c r="CW163" i="22"/>
  <c r="CY163" i="22"/>
  <c r="CW162" i="22"/>
  <c r="CY162" i="22"/>
  <c r="CW161" i="22"/>
  <c r="CY161" i="22"/>
  <c r="CW160" i="22"/>
  <c r="CY160" i="22"/>
  <c r="CW159" i="22"/>
  <c r="CY159" i="22"/>
  <c r="CW158" i="22"/>
  <c r="CY158" i="22"/>
  <c r="CW157" i="22"/>
  <c r="CY157" i="22"/>
  <c r="CW156" i="22"/>
  <c r="CY156" i="22"/>
  <c r="CW155" i="22"/>
  <c r="CY155" i="22"/>
  <c r="CW154" i="22"/>
  <c r="CY154" i="22"/>
  <c r="CW153" i="22"/>
  <c r="CY153" i="22"/>
  <c r="CW152" i="22"/>
  <c r="CY152" i="22"/>
  <c r="CW151" i="22"/>
  <c r="CY151" i="22"/>
  <c r="CW150" i="22"/>
  <c r="CY150" i="22"/>
  <c r="CW149" i="22"/>
  <c r="CY149" i="22"/>
  <c r="CW148" i="22"/>
  <c r="CY148" i="22"/>
  <c r="CW147" i="22"/>
  <c r="CY147" i="22"/>
  <c r="CW146" i="22"/>
  <c r="CY146" i="22"/>
  <c r="CW145" i="22"/>
  <c r="CY145" i="22"/>
  <c r="CW144" i="22"/>
  <c r="CY144" i="22"/>
  <c r="CW143" i="22"/>
  <c r="CY143" i="22"/>
  <c r="CW142" i="22"/>
  <c r="CY142" i="22"/>
  <c r="CW141" i="22"/>
  <c r="CY141" i="22"/>
  <c r="CW140" i="22"/>
  <c r="CY140" i="22"/>
  <c r="CW139" i="22"/>
  <c r="CY139" i="22"/>
  <c r="CW138" i="22"/>
  <c r="CY138" i="22"/>
  <c r="CW137" i="22"/>
  <c r="CY137" i="22"/>
  <c r="CW136" i="22"/>
  <c r="CY136" i="22"/>
  <c r="CW135" i="22"/>
  <c r="CY135" i="22"/>
  <c r="CW134" i="22"/>
  <c r="CY134" i="22"/>
  <c r="CW133" i="22"/>
  <c r="CZ133" i="22"/>
  <c r="CY133" i="22"/>
  <c r="CW132" i="22"/>
  <c r="CZ132" i="22"/>
  <c r="CY132" i="22"/>
  <c r="CW131" i="22"/>
  <c r="CZ131" i="22"/>
  <c r="CY131" i="22"/>
  <c r="CW130" i="22"/>
  <c r="CY130" i="22"/>
  <c r="CW129" i="22"/>
  <c r="CY129" i="22"/>
  <c r="CW128" i="22"/>
  <c r="CY128" i="22"/>
  <c r="CW127" i="22"/>
  <c r="CZ127" i="22"/>
  <c r="CY127" i="22"/>
  <c r="CW126" i="22"/>
  <c r="CZ126" i="22"/>
  <c r="CY126" i="22"/>
  <c r="CW125" i="22"/>
  <c r="CZ125" i="22"/>
  <c r="CY125" i="22"/>
  <c r="CW124" i="22"/>
  <c r="CZ124" i="22"/>
  <c r="CY124" i="22"/>
  <c r="CW123" i="22"/>
  <c r="CY123" i="22"/>
  <c r="CW122" i="22"/>
  <c r="CY122" i="22"/>
  <c r="CW121" i="22"/>
  <c r="CY121" i="22"/>
  <c r="CW120" i="22"/>
  <c r="CY120" i="22"/>
  <c r="CW119" i="22"/>
  <c r="CY119" i="22"/>
  <c r="CW118" i="22"/>
  <c r="CZ118" i="22"/>
  <c r="CY118" i="22"/>
  <c r="CW117" i="22"/>
  <c r="CY117" i="22"/>
  <c r="CW116" i="22"/>
  <c r="CY116" i="22"/>
  <c r="CW115" i="22"/>
  <c r="CY115" i="22"/>
  <c r="CW114" i="22"/>
  <c r="CY114" i="22"/>
  <c r="CW113" i="22"/>
  <c r="CY113" i="22"/>
  <c r="CW112" i="22"/>
  <c r="CY112" i="22"/>
  <c r="CW111" i="22"/>
  <c r="CY111" i="22"/>
  <c r="CW110" i="22"/>
  <c r="CY110" i="22"/>
  <c r="CW109" i="22"/>
  <c r="CY109" i="22"/>
  <c r="CW108" i="22"/>
  <c r="CY108" i="22"/>
  <c r="CW107" i="22"/>
  <c r="CY107" i="22"/>
  <c r="CW106" i="22"/>
  <c r="CY106" i="22"/>
  <c r="CW105" i="22"/>
  <c r="CY105" i="22"/>
  <c r="CW104" i="22"/>
  <c r="CZ104" i="22"/>
  <c r="CY104" i="22"/>
  <c r="CW103" i="22"/>
  <c r="CY103" i="22"/>
  <c r="CW101" i="22"/>
  <c r="CY101" i="22"/>
  <c r="CW100" i="22"/>
  <c r="CY100" i="22"/>
  <c r="CW99" i="22"/>
  <c r="CY99" i="22"/>
  <c r="CW98" i="22"/>
  <c r="CY98" i="22"/>
  <c r="CW97" i="22"/>
  <c r="CY97" i="22"/>
  <c r="CW96" i="22"/>
  <c r="CY96" i="22"/>
  <c r="CW95" i="22"/>
  <c r="CY95" i="22"/>
  <c r="CW94" i="22"/>
  <c r="CY94" i="22"/>
  <c r="CW93" i="22"/>
  <c r="CY93" i="22"/>
  <c r="CW92" i="22"/>
  <c r="CY92" i="22"/>
  <c r="CW91" i="22"/>
  <c r="CY91" i="22"/>
  <c r="CW90" i="22"/>
  <c r="CZ90" i="22"/>
  <c r="CY90" i="22"/>
  <c r="CW89" i="22"/>
  <c r="CZ89" i="22"/>
  <c r="CY89" i="22"/>
  <c r="CW88" i="22"/>
  <c r="CZ88" i="22"/>
  <c r="CY88" i="22"/>
  <c r="CW86" i="22"/>
  <c r="CY86" i="22"/>
  <c r="CW85" i="22"/>
  <c r="CY85" i="22"/>
  <c r="CW84" i="22"/>
  <c r="CY84" i="22"/>
  <c r="CW83" i="22"/>
  <c r="CY83" i="22"/>
  <c r="CW82" i="22"/>
  <c r="CY82" i="22"/>
  <c r="CW81" i="22"/>
  <c r="CY81" i="22"/>
  <c r="CW80" i="22"/>
  <c r="CY80" i="22"/>
  <c r="CW79" i="22"/>
  <c r="CZ79" i="22"/>
  <c r="CY79" i="22"/>
  <c r="CW78" i="22"/>
  <c r="CY78" i="22"/>
  <c r="CW77" i="22"/>
  <c r="CY77" i="22"/>
  <c r="CW76" i="22"/>
  <c r="CY76" i="22"/>
  <c r="CW75" i="22"/>
  <c r="CY75" i="22"/>
  <c r="CW74" i="22"/>
  <c r="CY74" i="22"/>
  <c r="CW73" i="22"/>
  <c r="CY73" i="22"/>
  <c r="CW72" i="22"/>
  <c r="CY72" i="22"/>
  <c r="CW71" i="22"/>
  <c r="CY71" i="22"/>
  <c r="CW70" i="22"/>
  <c r="CY70" i="22"/>
  <c r="CW69" i="22"/>
  <c r="CY69" i="22"/>
  <c r="CW68" i="22"/>
  <c r="CY68" i="22"/>
  <c r="CW67" i="22"/>
  <c r="CY67" i="22"/>
  <c r="CW66" i="22"/>
  <c r="CY66" i="22"/>
  <c r="CW65" i="22"/>
  <c r="CY65" i="22"/>
  <c r="CW64" i="22"/>
  <c r="CY64" i="22"/>
  <c r="CW63" i="22"/>
  <c r="CY63" i="22"/>
  <c r="CW62" i="22"/>
  <c r="CY62" i="22"/>
  <c r="CW61" i="22"/>
  <c r="CY61" i="22"/>
  <c r="CW60" i="22"/>
  <c r="CY60" i="22"/>
  <c r="CW59" i="22"/>
  <c r="CY59" i="22"/>
  <c r="CW58" i="22"/>
  <c r="CY58" i="22"/>
  <c r="CW57" i="22"/>
  <c r="CY57" i="22"/>
  <c r="CW56" i="22"/>
  <c r="CY56" i="22"/>
  <c r="CW55" i="22"/>
  <c r="CY55" i="22"/>
  <c r="CW54" i="22"/>
  <c r="CY54" i="22"/>
  <c r="CW53" i="22"/>
  <c r="CY53" i="22"/>
  <c r="CW52" i="22"/>
  <c r="CY52" i="22"/>
  <c r="CW51" i="22"/>
  <c r="CY51" i="22"/>
  <c r="CW50" i="22"/>
  <c r="CY50" i="22"/>
  <c r="CW49" i="22"/>
  <c r="CY49" i="22"/>
  <c r="CW47" i="22"/>
  <c r="CY47" i="22"/>
  <c r="CW46" i="22"/>
  <c r="CY46" i="22"/>
  <c r="CW45" i="22"/>
  <c r="CY45" i="22"/>
  <c r="CW44" i="22"/>
  <c r="CY44" i="22"/>
  <c r="CW43" i="22"/>
  <c r="CY43" i="22"/>
  <c r="CW42" i="22"/>
  <c r="CY42" i="22"/>
  <c r="CW41" i="22"/>
  <c r="CY41" i="22"/>
  <c r="CW40" i="22"/>
  <c r="CY40" i="22"/>
  <c r="CW39" i="22"/>
  <c r="CY39" i="22"/>
  <c r="CW38" i="22"/>
  <c r="CW37" i="22"/>
  <c r="CY37" i="22"/>
  <c r="CW36" i="22"/>
  <c r="CY36" i="22"/>
  <c r="CW35" i="22"/>
  <c r="CY35" i="22"/>
  <c r="CW33" i="22"/>
  <c r="CY33" i="22"/>
  <c r="CW32" i="22"/>
  <c r="CY32" i="22"/>
  <c r="CW31" i="22"/>
  <c r="CY31" i="22"/>
  <c r="CW30" i="22"/>
  <c r="CY30" i="22"/>
  <c r="CW29" i="22"/>
  <c r="CY29" i="22"/>
  <c r="CW28" i="22"/>
  <c r="CY28" i="22"/>
  <c r="CW26" i="22"/>
  <c r="CY26" i="22"/>
  <c r="CW25" i="22"/>
  <c r="CY25" i="22"/>
  <c r="CW24" i="22"/>
  <c r="CY24" i="22"/>
  <c r="CW23" i="22"/>
  <c r="CY23" i="22"/>
  <c r="CW22" i="22"/>
  <c r="CY22" i="22"/>
  <c r="CW21" i="22"/>
  <c r="CY21" i="22"/>
  <c r="CW20" i="22"/>
  <c r="CY20" i="22"/>
  <c r="CW19" i="22"/>
  <c r="CY19" i="22"/>
  <c r="CW18" i="22"/>
  <c r="CY18" i="22"/>
  <c r="CW17" i="22"/>
  <c r="CY17" i="22"/>
  <c r="CW16" i="22"/>
  <c r="CY16" i="22"/>
  <c r="CW15" i="22"/>
  <c r="CY15" i="22"/>
  <c r="CW14" i="22"/>
  <c r="CY14" i="22"/>
  <c r="CW13" i="22"/>
  <c r="CY13" i="22"/>
  <c r="CW12" i="22"/>
  <c r="CY12" i="22"/>
  <c r="CW11" i="22"/>
  <c r="CY11" i="22"/>
  <c r="CW10" i="22"/>
  <c r="CY10" i="22"/>
  <c r="CW9" i="22"/>
  <c r="CY9" i="22"/>
  <c r="CW8" i="22"/>
  <c r="CY8" i="22"/>
  <c r="CW7" i="22"/>
  <c r="CY7" i="22"/>
  <c r="CW6" i="22"/>
  <c r="CY6" i="22"/>
  <c r="CW5" i="22"/>
  <c r="CY5" i="22"/>
  <c r="CW4" i="22"/>
  <c r="CY4" i="22"/>
  <c r="CS223" i="22"/>
  <c r="CS171" i="22"/>
  <c r="CS215" i="22"/>
  <c r="CS264" i="22"/>
  <c r="CS263" i="22"/>
  <c r="CS262" i="22"/>
  <c r="CS261" i="22"/>
  <c r="CS260" i="22"/>
  <c r="CS259" i="22"/>
  <c r="CS258" i="22"/>
  <c r="CS257" i="22"/>
  <c r="CS256" i="22"/>
  <c r="CS255" i="22"/>
  <c r="CS254" i="22"/>
  <c r="CS253" i="22"/>
  <c r="CS252" i="22"/>
  <c r="CS251" i="22"/>
  <c r="CS250" i="22"/>
  <c r="CS249" i="22"/>
  <c r="CS248" i="22"/>
  <c r="CS247" i="22"/>
  <c r="CS245" i="22"/>
  <c r="CS244" i="22"/>
  <c r="CS243" i="22"/>
  <c r="CS242" i="22"/>
  <c r="CS241" i="22"/>
  <c r="CS240" i="22"/>
  <c r="CS239" i="22"/>
  <c r="CS238" i="22"/>
  <c r="CS237" i="22"/>
  <c r="CS236" i="22"/>
  <c r="CS235" i="22"/>
  <c r="CS234" i="22"/>
  <c r="CS233" i="22"/>
  <c r="CS232" i="22"/>
  <c r="CS231" i="22"/>
  <c r="CS230" i="22"/>
  <c r="CS229" i="22"/>
  <c r="CS228" i="22"/>
  <c r="CS226" i="22"/>
  <c r="CS225" i="22"/>
  <c r="CS224" i="22"/>
  <c r="CS222" i="22"/>
  <c r="CS221" i="22"/>
  <c r="CS220" i="22"/>
  <c r="CS219" i="22"/>
  <c r="CS218" i="22"/>
  <c r="CS217" i="22"/>
  <c r="CS216" i="22"/>
  <c r="CS214" i="22"/>
  <c r="CS213" i="22"/>
  <c r="CS212" i="22"/>
  <c r="CS211" i="22"/>
  <c r="CS210" i="22"/>
  <c r="CS209" i="22"/>
  <c r="CS208" i="22"/>
  <c r="CS207" i="22"/>
  <c r="CS206" i="22"/>
  <c r="CS205" i="22"/>
  <c r="CS204" i="22"/>
  <c r="CS203" i="22"/>
  <c r="CS202" i="22"/>
  <c r="CS201" i="22"/>
  <c r="CS200" i="22"/>
  <c r="CS199" i="22"/>
  <c r="CS198" i="22"/>
  <c r="CS197" i="22"/>
  <c r="CS196" i="22"/>
  <c r="CS195" i="22"/>
  <c r="CS194" i="22"/>
  <c r="CS192" i="22"/>
  <c r="CS191" i="22"/>
  <c r="CS189" i="22"/>
  <c r="CS188" i="22"/>
  <c r="CS187" i="22"/>
  <c r="CS186" i="22"/>
  <c r="CS185" i="22"/>
  <c r="CS184" i="22"/>
  <c r="CS183" i="22"/>
  <c r="CS181" i="22"/>
  <c r="CS180" i="22"/>
  <c r="CS179" i="22"/>
  <c r="CS178" i="22"/>
  <c r="CS177" i="22"/>
  <c r="CS176" i="22"/>
  <c r="CS175" i="22"/>
  <c r="CS174" i="22"/>
  <c r="CS173" i="22"/>
  <c r="CS172" i="22"/>
  <c r="CS170" i="22"/>
  <c r="CS169" i="22"/>
  <c r="CS168" i="22"/>
  <c r="CS167" i="22"/>
  <c r="CS166" i="22"/>
  <c r="CS165" i="22"/>
  <c r="CS164" i="22"/>
  <c r="CS163" i="22"/>
  <c r="CS162" i="22"/>
  <c r="CS161" i="22"/>
  <c r="CS160" i="22"/>
  <c r="CS159" i="22"/>
  <c r="CS158" i="22"/>
  <c r="CS157" i="22"/>
  <c r="DB39" i="22" l="1"/>
  <c r="DB41" i="22"/>
  <c r="DB43" i="22"/>
  <c r="DB45" i="22"/>
  <c r="DB47" i="22"/>
  <c r="DB50" i="22"/>
  <c r="DB52" i="22"/>
  <c r="DB54" i="22"/>
  <c r="DB56" i="22"/>
  <c r="DB58" i="22"/>
  <c r="DB60" i="22"/>
  <c r="DB62" i="22"/>
  <c r="DB64" i="22"/>
  <c r="DB66" i="22"/>
  <c r="DB123" i="22"/>
  <c r="DB126" i="22"/>
  <c r="DB129" i="22"/>
  <c r="DB35" i="22"/>
  <c r="DB37" i="22"/>
  <c r="DB125" i="22"/>
  <c r="DB136" i="22"/>
  <c r="DB144" i="22"/>
  <c r="DB40" i="22"/>
  <c r="DB42" i="22"/>
  <c r="DB44" i="22"/>
  <c r="DB46" i="22"/>
  <c r="DB49" i="22"/>
  <c r="DB51" i="22"/>
  <c r="DB53" i="22"/>
  <c r="DB55" i="22"/>
  <c r="DB57" i="22"/>
  <c r="DB59" i="22"/>
  <c r="DB61" i="22"/>
  <c r="DB63" i="22"/>
  <c r="DB65" i="22"/>
  <c r="DB67" i="22"/>
  <c r="DB122" i="22"/>
  <c r="DB124" i="22"/>
  <c r="DB128" i="22"/>
  <c r="DB33" i="22"/>
  <c r="DB36" i="22"/>
  <c r="DB127" i="22"/>
  <c r="DB68" i="22"/>
  <c r="DB70" i="22"/>
  <c r="DB72" i="22"/>
  <c r="DB74" i="22"/>
  <c r="DB76" i="22"/>
  <c r="DB78" i="22"/>
  <c r="DB91" i="22"/>
  <c r="DB93" i="22"/>
  <c r="DB95" i="22"/>
  <c r="DB97" i="22"/>
  <c r="DB99" i="22"/>
  <c r="DB101" i="22"/>
  <c r="DB104" i="22"/>
  <c r="DB119" i="22"/>
  <c r="DB121" i="22"/>
  <c r="DB131" i="22"/>
  <c r="DB168" i="22"/>
  <c r="DB170" i="22"/>
  <c r="DB172" i="22"/>
  <c r="DB174" i="22"/>
  <c r="DB176" i="22"/>
  <c r="DB178" i="22"/>
  <c r="DB180" i="22"/>
  <c r="DB183" i="22"/>
  <c r="DB185" i="22"/>
  <c r="DB187" i="22"/>
  <c r="DB189" i="22"/>
  <c r="DB196" i="22"/>
  <c r="DB198" i="22"/>
  <c r="DB200" i="22"/>
  <c r="DB202" i="22"/>
  <c r="DB226" i="22"/>
  <c r="DB229" i="22"/>
  <c r="DB231" i="22"/>
  <c r="DB233" i="22"/>
  <c r="DB236" i="22"/>
  <c r="DB238" i="22"/>
  <c r="DB240" i="22"/>
  <c r="DB242" i="22"/>
  <c r="DB244" i="22"/>
  <c r="DB248" i="22"/>
  <c r="DB250" i="22"/>
  <c r="DB251" i="22"/>
  <c r="DB253" i="22"/>
  <c r="DB255" i="22"/>
  <c r="DB257" i="22"/>
  <c r="DB259" i="22"/>
  <c r="DB261" i="22"/>
  <c r="DB263" i="22"/>
  <c r="DB5" i="22"/>
  <c r="DB7" i="22"/>
  <c r="DB9" i="22"/>
  <c r="DB11" i="22"/>
  <c r="DB13" i="22"/>
  <c r="DB15" i="22"/>
  <c r="DB17" i="22"/>
  <c r="DB19" i="22"/>
  <c r="DB21" i="22"/>
  <c r="DB23" i="22"/>
  <c r="DB25" i="22"/>
  <c r="DB28" i="22"/>
  <c r="DB30" i="22"/>
  <c r="DB32" i="22"/>
  <c r="DB80" i="22"/>
  <c r="DB82" i="22"/>
  <c r="DB84" i="22"/>
  <c r="DB86" i="22"/>
  <c r="DB90" i="22"/>
  <c r="DB106" i="22"/>
  <c r="DB108" i="22"/>
  <c r="DB110" i="22"/>
  <c r="DB112" i="22"/>
  <c r="DB114" i="22"/>
  <c r="DB116" i="22"/>
  <c r="DB118" i="22"/>
  <c r="DB134" i="22"/>
  <c r="DB138" i="22"/>
  <c r="DB140" i="22"/>
  <c r="DB142" i="22"/>
  <c r="DB146" i="22"/>
  <c r="DB148" i="22"/>
  <c r="DB150" i="22"/>
  <c r="DB152" i="22"/>
  <c r="DB154" i="22"/>
  <c r="DB156" i="22"/>
  <c r="DB158" i="22"/>
  <c r="DB160" i="22"/>
  <c r="DB162" i="22"/>
  <c r="DB164" i="22"/>
  <c r="DB205" i="22"/>
  <c r="DB207" i="22"/>
  <c r="DB209" i="22"/>
  <c r="DB211" i="22"/>
  <c r="DB214" i="22"/>
  <c r="DB216" i="22"/>
  <c r="DB218" i="22"/>
  <c r="DB220" i="22"/>
  <c r="DB222" i="22"/>
  <c r="DB69" i="22"/>
  <c r="DB71" i="22"/>
  <c r="DB73" i="22"/>
  <c r="DB75" i="22"/>
  <c r="DB77" i="22"/>
  <c r="DB79" i="22"/>
  <c r="DB89" i="22"/>
  <c r="DB92" i="22"/>
  <c r="DB94" i="22"/>
  <c r="DB96" i="22"/>
  <c r="DB98" i="22"/>
  <c r="DB100" i="22"/>
  <c r="DB103" i="22"/>
  <c r="DB120" i="22"/>
  <c r="DB130" i="22"/>
  <c r="DB133" i="22"/>
  <c r="DB167" i="22"/>
  <c r="DB169" i="22"/>
  <c r="DB171" i="22"/>
  <c r="DB173" i="22"/>
  <c r="DB175" i="22"/>
  <c r="DB177" i="22"/>
  <c r="DB179" i="22"/>
  <c r="DB181" i="22"/>
  <c r="DB184" i="22"/>
  <c r="DB186" i="22"/>
  <c r="DB188" i="22"/>
  <c r="DB195" i="22"/>
  <c r="DB197" i="22"/>
  <c r="DB199" i="22"/>
  <c r="DB201" i="22"/>
  <c r="DB225" i="22"/>
  <c r="DB228" i="22"/>
  <c r="DB230" i="22"/>
  <c r="DB232" i="22"/>
  <c r="DB237" i="22"/>
  <c r="DB239" i="22"/>
  <c r="DB241" i="22"/>
  <c r="DB243" i="22"/>
  <c r="DB249" i="22"/>
  <c r="DB252" i="22"/>
  <c r="DB254" i="22"/>
  <c r="DB256" i="22"/>
  <c r="DB258" i="22"/>
  <c r="DB260" i="22"/>
  <c r="DB262" i="22"/>
  <c r="DB264" i="22"/>
  <c r="DB4" i="22"/>
  <c r="DB6" i="22"/>
  <c r="DB8" i="22"/>
  <c r="DB10" i="22"/>
  <c r="DB12" i="22"/>
  <c r="DB14" i="22"/>
  <c r="DB16" i="22"/>
  <c r="DB18" i="22"/>
  <c r="DB20" i="22"/>
  <c r="DB22" i="22"/>
  <c r="DB24" i="22"/>
  <c r="DB26" i="22"/>
  <c r="DB29" i="22"/>
  <c r="DB31" i="22"/>
  <c r="DB81" i="22"/>
  <c r="DB83" i="22"/>
  <c r="DB85" i="22"/>
  <c r="DB88" i="22"/>
  <c r="DB105" i="22"/>
  <c r="DB107" i="22"/>
  <c r="DB109" i="22"/>
  <c r="DB111" i="22"/>
  <c r="DB113" i="22"/>
  <c r="DB115" i="22"/>
  <c r="DB117" i="22"/>
  <c r="DB132" i="22"/>
  <c r="DB135" i="22"/>
  <c r="DB137" i="22"/>
  <c r="DB139" i="22"/>
  <c r="DB141" i="22"/>
  <c r="DB143" i="22"/>
  <c r="DB145" i="22"/>
  <c r="DB147" i="22"/>
  <c r="DB149" i="22"/>
  <c r="DB151" i="22"/>
  <c r="DB153" i="22"/>
  <c r="DB155" i="22"/>
  <c r="DB157" i="22"/>
  <c r="DB159" i="22"/>
  <c r="DB161" i="22"/>
  <c r="DB163" i="22"/>
  <c r="DB165" i="22"/>
  <c r="DB192" i="22"/>
  <c r="DB204" i="22"/>
  <c r="DB206" i="22"/>
  <c r="DB208" i="22"/>
  <c r="DB210" i="22"/>
  <c r="DB215" i="22"/>
  <c r="DB217" i="22"/>
  <c r="DB219" i="22"/>
  <c r="DB221" i="22"/>
  <c r="DB223" i="22"/>
  <c r="DA132" i="22"/>
  <c r="DA79" i="22"/>
  <c r="DA88" i="22"/>
  <c r="DA89" i="22"/>
  <c r="DA90" i="22"/>
  <c r="DA104" i="22"/>
  <c r="DA118" i="22"/>
  <c r="DA124" i="22"/>
  <c r="DA125" i="22"/>
  <c r="DA126" i="22"/>
  <c r="DA127" i="22"/>
  <c r="DA131" i="22"/>
  <c r="DA133" i="22"/>
  <c r="AM237" i="22"/>
  <c r="AM236" i="22"/>
  <c r="DC132" i="22" l="1"/>
  <c r="DE132" i="22" s="1"/>
  <c r="DC133" i="22"/>
  <c r="DE133" i="22" s="1"/>
  <c r="DC88" i="22"/>
  <c r="DE88" i="22" s="1"/>
  <c r="DC125" i="22"/>
  <c r="DE125" i="22" s="1"/>
  <c r="DC126" i="22"/>
  <c r="DE126" i="22" s="1"/>
  <c r="DC89" i="22"/>
  <c r="DE89" i="22" s="1"/>
  <c r="DC104" i="22"/>
  <c r="DE104" i="22" s="1"/>
  <c r="DC79" i="22"/>
  <c r="DE79" i="22" s="1"/>
  <c r="DC90" i="22"/>
  <c r="DE90" i="22" s="1"/>
  <c r="DC131" i="22"/>
  <c r="DE131" i="22" s="1"/>
  <c r="DC127" i="22"/>
  <c r="DE127" i="22" s="1"/>
  <c r="DC124" i="22"/>
  <c r="DE124" i="22" s="1"/>
  <c r="DC118" i="22"/>
  <c r="DE118" i="22" s="1"/>
  <c r="AX237" i="22" l="1"/>
  <c r="AV247" i="22"/>
  <c r="AV235" i="22"/>
  <c r="CY235" i="22" s="1"/>
  <c r="AV234" i="22"/>
  <c r="CY234" i="22" s="1"/>
  <c r="AV245" i="22"/>
  <c r="DB235" i="22" l="1"/>
  <c r="DB234" i="22"/>
  <c r="AW247" i="22"/>
  <c r="CY247" i="22"/>
  <c r="AW245" i="22"/>
  <c r="CO245" i="22" s="1"/>
  <c r="CY245" i="22"/>
  <c r="AW232" i="22"/>
  <c r="CO232" i="22" s="1"/>
  <c r="BB264" i="22"/>
  <c r="BB263" i="22"/>
  <c r="BB262" i="22"/>
  <c r="BB261" i="22"/>
  <c r="BB260" i="22"/>
  <c r="BB259" i="22"/>
  <c r="BB258" i="22"/>
  <c r="BB257" i="22"/>
  <c r="BB256" i="22"/>
  <c r="BB255" i="22"/>
  <c r="BB254" i="22"/>
  <c r="BB253" i="22"/>
  <c r="BB252" i="22"/>
  <c r="BB251" i="22"/>
  <c r="BB248" i="22"/>
  <c r="BB244" i="22"/>
  <c r="BB243" i="22"/>
  <c r="BB242" i="22"/>
  <c r="BB241" i="22"/>
  <c r="BB240" i="22"/>
  <c r="BB239" i="22"/>
  <c r="BB238" i="22"/>
  <c r="BB237" i="22"/>
  <c r="BB236" i="22"/>
  <c r="BB235" i="22"/>
  <c r="BB234" i="22"/>
  <c r="BB245" i="22"/>
  <c r="BB233" i="22"/>
  <c r="BB226" i="22"/>
  <c r="BB232" i="22"/>
  <c r="BB231" i="22"/>
  <c r="AW231" i="22"/>
  <c r="CO231" i="22" s="1"/>
  <c r="AP264" i="22"/>
  <c r="BX264" i="22" s="1"/>
  <c r="AP263" i="22"/>
  <c r="BX263" i="22" s="1"/>
  <c r="AP262" i="22"/>
  <c r="BX262" i="22" s="1"/>
  <c r="AP261" i="22"/>
  <c r="BX261" i="22" s="1"/>
  <c r="AP260" i="22"/>
  <c r="BX260" i="22" s="1"/>
  <c r="AP259" i="22"/>
  <c r="BX259" i="22" s="1"/>
  <c r="AP258" i="22"/>
  <c r="BX258" i="22" s="1"/>
  <c r="AP257" i="22"/>
  <c r="BX257" i="22" s="1"/>
  <c r="AP256" i="22"/>
  <c r="BX256" i="22" s="1"/>
  <c r="AP255" i="22"/>
  <c r="BX255" i="22" s="1"/>
  <c r="AP254" i="22"/>
  <c r="BX254" i="22" s="1"/>
  <c r="AP253" i="22"/>
  <c r="BX253" i="22" s="1"/>
  <c r="AP252" i="22"/>
  <c r="BX252" i="22" s="1"/>
  <c r="AP251" i="22"/>
  <c r="BX251" i="22" s="1"/>
  <c r="AP250" i="22"/>
  <c r="BX250" i="22" s="1"/>
  <c r="AP249" i="22"/>
  <c r="BX249" i="22" s="1"/>
  <c r="AP248" i="22"/>
  <c r="BX248" i="22" s="1"/>
  <c r="AP244" i="22"/>
  <c r="BX244" i="22" s="1"/>
  <c r="AP243" i="22"/>
  <c r="BX243" i="22" s="1"/>
  <c r="AP242" i="22"/>
  <c r="BX242" i="22" s="1"/>
  <c r="AP241" i="22"/>
  <c r="BX241" i="22" s="1"/>
  <c r="AP240" i="22"/>
  <c r="BX240" i="22" s="1"/>
  <c r="AP239" i="22"/>
  <c r="BX239" i="22" s="1"/>
  <c r="AP238" i="22"/>
  <c r="BX238" i="22" s="1"/>
  <c r="AP237" i="22"/>
  <c r="BX237" i="22" s="1"/>
  <c r="AP236" i="22"/>
  <c r="BX236" i="22" s="1"/>
  <c r="AP247" i="22"/>
  <c r="BX247" i="22" s="1"/>
  <c r="AP235" i="22"/>
  <c r="BX235" i="22" s="1"/>
  <c r="AP234" i="22"/>
  <c r="BX234" i="22" s="1"/>
  <c r="AP245" i="22"/>
  <c r="BX245" i="22" s="1"/>
  <c r="AP233" i="22"/>
  <c r="BX233" i="22" s="1"/>
  <c r="AP226" i="22"/>
  <c r="BX226" i="22" s="1"/>
  <c r="AP232" i="22"/>
  <c r="BX232" i="22" s="1"/>
  <c r="AP231" i="22"/>
  <c r="BX231" i="22" s="1"/>
  <c r="AP230" i="22"/>
  <c r="BX230" i="22" s="1"/>
  <c r="CO247" i="22" l="1"/>
  <c r="CZ247" i="22" s="1"/>
  <c r="DA247" i="22" s="1"/>
  <c r="AY247" i="22"/>
  <c r="DB247" i="22"/>
  <c r="DB245" i="22"/>
  <c r="CZ264" i="22"/>
  <c r="DA264" i="22" s="1"/>
  <c r="DC264" i="22" s="1"/>
  <c r="DE264" i="22" s="1"/>
  <c r="CU264" i="22"/>
  <c r="DF264" i="22" s="1"/>
  <c r="AX264" i="22"/>
  <c r="C264" i="22"/>
  <c r="CZ263" i="22"/>
  <c r="DA263" i="22" s="1"/>
  <c r="DC263" i="22" s="1"/>
  <c r="DE263" i="22" s="1"/>
  <c r="CU263" i="22"/>
  <c r="DF263" i="22" s="1"/>
  <c r="AX263" i="22"/>
  <c r="C263" i="22"/>
  <c r="CZ262" i="22"/>
  <c r="DA262" i="22" s="1"/>
  <c r="DC262" i="22" s="1"/>
  <c r="DE262" i="22" s="1"/>
  <c r="CU262" i="22"/>
  <c r="DF262" i="22" s="1"/>
  <c r="AX262" i="22"/>
  <c r="C262" i="22"/>
  <c r="CZ261" i="22"/>
  <c r="DA261" i="22" s="1"/>
  <c r="DC261" i="22" s="1"/>
  <c r="DE261" i="22" s="1"/>
  <c r="CU261" i="22"/>
  <c r="DF261" i="22" s="1"/>
  <c r="AX261" i="22"/>
  <c r="C261" i="22"/>
  <c r="CZ260" i="22"/>
  <c r="DA260" i="22" s="1"/>
  <c r="DC260" i="22" s="1"/>
  <c r="DE260" i="22" s="1"/>
  <c r="CU260" i="22"/>
  <c r="DF260" i="22" s="1"/>
  <c r="AX260" i="22"/>
  <c r="C260" i="22"/>
  <c r="CZ259" i="22"/>
  <c r="DA259" i="22" s="1"/>
  <c r="DC259" i="22" s="1"/>
  <c r="DE259" i="22" s="1"/>
  <c r="CU259" i="22"/>
  <c r="DF259" i="22" s="1"/>
  <c r="AX259" i="22"/>
  <c r="C259" i="22"/>
  <c r="CZ258" i="22"/>
  <c r="DA258" i="22" s="1"/>
  <c r="DC258" i="22" s="1"/>
  <c r="DE258" i="22" s="1"/>
  <c r="CU258" i="22"/>
  <c r="DF258" i="22" s="1"/>
  <c r="AX258" i="22"/>
  <c r="C258" i="22"/>
  <c r="CZ257" i="22"/>
  <c r="DA257" i="22" s="1"/>
  <c r="DC257" i="22" s="1"/>
  <c r="DE257" i="22" s="1"/>
  <c r="CU257" i="22"/>
  <c r="DF257" i="22" s="1"/>
  <c r="AX257" i="22"/>
  <c r="C257" i="22"/>
  <c r="CZ256" i="22"/>
  <c r="DA256" i="22" s="1"/>
  <c r="DC256" i="22" s="1"/>
  <c r="DE256" i="22" s="1"/>
  <c r="CU256" i="22"/>
  <c r="DF256" i="22" s="1"/>
  <c r="AX256" i="22"/>
  <c r="C256" i="22"/>
  <c r="CZ255" i="22"/>
  <c r="DA255" i="22" s="1"/>
  <c r="DC255" i="22" s="1"/>
  <c r="DE255" i="22" s="1"/>
  <c r="CU255" i="22"/>
  <c r="DF255" i="22" s="1"/>
  <c r="AX255" i="22"/>
  <c r="C255" i="22"/>
  <c r="CZ254" i="22"/>
  <c r="DA254" i="22" s="1"/>
  <c r="DC254" i="22" s="1"/>
  <c r="DE254" i="22" s="1"/>
  <c r="CU254" i="22"/>
  <c r="DF254" i="22" s="1"/>
  <c r="AX254" i="22"/>
  <c r="C254" i="22"/>
  <c r="CZ253" i="22"/>
  <c r="DA253" i="22" s="1"/>
  <c r="DC253" i="22" s="1"/>
  <c r="DE253" i="22" s="1"/>
  <c r="CU253" i="22"/>
  <c r="DF253" i="22" s="1"/>
  <c r="AX253" i="22"/>
  <c r="C253" i="22"/>
  <c r="CZ252" i="22"/>
  <c r="DA252" i="22" s="1"/>
  <c r="DC252" i="22" s="1"/>
  <c r="DE252" i="22" s="1"/>
  <c r="CU252" i="22"/>
  <c r="DF252" i="22" s="1"/>
  <c r="AX252" i="22"/>
  <c r="C252" i="22"/>
  <c r="CZ251" i="22"/>
  <c r="DA251" i="22" s="1"/>
  <c r="DC251" i="22" s="1"/>
  <c r="DE251" i="22" s="1"/>
  <c r="CU251" i="22"/>
  <c r="DF251" i="22" s="1"/>
  <c r="AX251" i="22"/>
  <c r="C251" i="22"/>
  <c r="CZ250" i="22"/>
  <c r="DA250" i="22" s="1"/>
  <c r="DC250" i="22" s="1"/>
  <c r="DE250" i="22" s="1"/>
  <c r="CU250" i="22"/>
  <c r="DF250" i="22" s="1"/>
  <c r="AX250" i="22"/>
  <c r="C250" i="22"/>
  <c r="CZ249" i="22"/>
  <c r="DA249" i="22" s="1"/>
  <c r="DC249" i="22" s="1"/>
  <c r="DE249" i="22" s="1"/>
  <c r="CU249" i="22"/>
  <c r="DF249" i="22" s="1"/>
  <c r="AX249" i="22"/>
  <c r="C249" i="22"/>
  <c r="CZ248" i="22"/>
  <c r="DA248" i="22" s="1"/>
  <c r="DC248" i="22" s="1"/>
  <c r="DE248" i="22" s="1"/>
  <c r="CU248" i="22"/>
  <c r="DF248" i="22" s="1"/>
  <c r="AX248" i="22"/>
  <c r="C248" i="22"/>
  <c r="CZ244" i="22"/>
  <c r="DA244" i="22" s="1"/>
  <c r="DC244" i="22" s="1"/>
  <c r="DE244" i="22" s="1"/>
  <c r="CU244" i="22"/>
  <c r="DF244" i="22" s="1"/>
  <c r="AX244" i="22"/>
  <c r="C244" i="22"/>
  <c r="CZ243" i="22"/>
  <c r="DA243" i="22" s="1"/>
  <c r="DC243" i="22" s="1"/>
  <c r="DE243" i="22" s="1"/>
  <c r="CU243" i="22"/>
  <c r="DF243" i="22" s="1"/>
  <c r="AX243" i="22"/>
  <c r="C243" i="22"/>
  <c r="CZ242" i="22"/>
  <c r="DA242" i="22" s="1"/>
  <c r="DC242" i="22" s="1"/>
  <c r="DE242" i="22" s="1"/>
  <c r="CU242" i="22"/>
  <c r="DF242" i="22" s="1"/>
  <c r="AX242" i="22"/>
  <c r="C242" i="22"/>
  <c r="CZ241" i="22"/>
  <c r="DA241" i="22" s="1"/>
  <c r="DC241" i="22" s="1"/>
  <c r="DE241" i="22" s="1"/>
  <c r="CU241" i="22"/>
  <c r="DF241" i="22" s="1"/>
  <c r="AX241" i="22"/>
  <c r="C241" i="22"/>
  <c r="CZ240" i="22"/>
  <c r="DA240" i="22" s="1"/>
  <c r="DC240" i="22" s="1"/>
  <c r="DE240" i="22" s="1"/>
  <c r="CU240" i="22"/>
  <c r="DF240" i="22" s="1"/>
  <c r="AX240" i="22"/>
  <c r="C240" i="22"/>
  <c r="CZ239" i="22"/>
  <c r="DA239" i="22" s="1"/>
  <c r="DC239" i="22" s="1"/>
  <c r="DE239" i="22" s="1"/>
  <c r="CU239" i="22"/>
  <c r="DF239" i="22" s="1"/>
  <c r="AX239" i="22"/>
  <c r="C239" i="22"/>
  <c r="CZ238" i="22"/>
  <c r="DA238" i="22" s="1"/>
  <c r="DC238" i="22" s="1"/>
  <c r="DE238" i="22" s="1"/>
  <c r="CU238" i="22"/>
  <c r="DF238" i="22" s="1"/>
  <c r="AX238" i="22"/>
  <c r="C238" i="22"/>
  <c r="CZ237" i="22"/>
  <c r="DA237" i="22" s="1"/>
  <c r="DC237" i="22" s="1"/>
  <c r="DE237" i="22" s="1"/>
  <c r="CU237" i="22"/>
  <c r="DF237" i="22" s="1"/>
  <c r="C237" i="22"/>
  <c r="CZ236" i="22"/>
  <c r="DA236" i="22" s="1"/>
  <c r="DC236" i="22" s="1"/>
  <c r="DE236" i="22" s="1"/>
  <c r="CU236" i="22"/>
  <c r="DF236" i="22" s="1"/>
  <c r="AX236" i="22"/>
  <c r="C236" i="22"/>
  <c r="CU247" i="22"/>
  <c r="DF247" i="22" s="1"/>
  <c r="AX247" i="22"/>
  <c r="C247" i="22"/>
  <c r="CZ235" i="22"/>
  <c r="DA235" i="22" s="1"/>
  <c r="DC235" i="22" s="1"/>
  <c r="DE235" i="22" s="1"/>
  <c r="CU235" i="22"/>
  <c r="DF235" i="22" s="1"/>
  <c r="AX235" i="22"/>
  <c r="C235" i="22"/>
  <c r="CZ234" i="22"/>
  <c r="DA234" i="22" s="1"/>
  <c r="DC234" i="22" s="1"/>
  <c r="DE234" i="22" s="1"/>
  <c r="CU234" i="22"/>
  <c r="DF234" i="22" s="1"/>
  <c r="AX234" i="22"/>
  <c r="C234" i="22"/>
  <c r="CZ245" i="22"/>
  <c r="DA245" i="22" s="1"/>
  <c r="CU245" i="22"/>
  <c r="DF245" i="22" s="1"/>
  <c r="AX245" i="22"/>
  <c r="C245" i="22"/>
  <c r="CZ233" i="22"/>
  <c r="DA233" i="22" s="1"/>
  <c r="DC233" i="22" s="1"/>
  <c r="DE233" i="22" s="1"/>
  <c r="CU233" i="22"/>
  <c r="DF233" i="22" s="1"/>
  <c r="AX233" i="22"/>
  <c r="C233" i="22"/>
  <c r="CZ226" i="22"/>
  <c r="DA226" i="22" s="1"/>
  <c r="DC226" i="22" s="1"/>
  <c r="DE226" i="22" s="1"/>
  <c r="CU226" i="22"/>
  <c r="DF226" i="22" s="1"/>
  <c r="AX226" i="22"/>
  <c r="C226" i="22"/>
  <c r="CZ232" i="22"/>
  <c r="DA232" i="22" s="1"/>
  <c r="DC232" i="22" s="1"/>
  <c r="DE232" i="22" s="1"/>
  <c r="CU232" i="22"/>
  <c r="DF232" i="22" s="1"/>
  <c r="AX232" i="22"/>
  <c r="C232" i="22"/>
  <c r="AV224" i="22"/>
  <c r="DC247" i="22" l="1"/>
  <c r="DE247" i="22" s="1"/>
  <c r="DC245" i="22"/>
  <c r="DE245" i="22" s="1"/>
  <c r="AW224" i="22"/>
  <c r="CY224" i="22"/>
  <c r="AX231" i="22"/>
  <c r="AX230" i="22"/>
  <c r="AX229" i="22"/>
  <c r="AX228" i="22"/>
  <c r="AX227" i="22"/>
  <c r="AX225" i="22"/>
  <c r="AX223" i="22"/>
  <c r="AX222" i="22"/>
  <c r="AX221" i="22"/>
  <c r="AV194" i="22"/>
  <c r="CY194" i="22" s="1"/>
  <c r="CO224" i="22" l="1"/>
  <c r="AY224" i="22"/>
  <c r="AX224" i="22"/>
  <c r="DB224" i="22"/>
  <c r="DB194" i="22"/>
  <c r="CZ231" i="22" l="1"/>
  <c r="DA231" i="22" s="1"/>
  <c r="DC231" i="22" s="1"/>
  <c r="DE231" i="22" s="1"/>
  <c r="CZ230" i="22"/>
  <c r="DA230" i="22" s="1"/>
  <c r="DC230" i="22" s="1"/>
  <c r="DE230" i="22" s="1"/>
  <c r="CZ229" i="22"/>
  <c r="DA229" i="22" s="1"/>
  <c r="DC229" i="22" s="1"/>
  <c r="DE229" i="22" s="1"/>
  <c r="CZ228" i="22"/>
  <c r="DA228" i="22" s="1"/>
  <c r="DC228" i="22" s="1"/>
  <c r="DE228" i="22" s="1"/>
  <c r="CZ225" i="22"/>
  <c r="DA225" i="22" s="1"/>
  <c r="DC225" i="22" s="1"/>
  <c r="DE225" i="22" s="1"/>
  <c r="CZ224" i="22"/>
  <c r="DA224" i="22" s="1"/>
  <c r="DC224" i="22" s="1"/>
  <c r="DE224" i="22" s="1"/>
  <c r="CZ223" i="22"/>
  <c r="DA223" i="22" s="1"/>
  <c r="DC223" i="22" s="1"/>
  <c r="DE223" i="22" s="1"/>
  <c r="CZ222" i="22"/>
  <c r="DA222" i="22" s="1"/>
  <c r="DC222" i="22" s="1"/>
  <c r="DE222" i="22" s="1"/>
  <c r="CZ221" i="22"/>
  <c r="DA221" i="22" s="1"/>
  <c r="DC221" i="22" s="1"/>
  <c r="DE221" i="22" s="1"/>
  <c r="CZ220" i="22"/>
  <c r="DA220" i="22" s="1"/>
  <c r="DC220" i="22" s="1"/>
  <c r="DE220" i="22" s="1"/>
  <c r="CZ219" i="22"/>
  <c r="DA219" i="22" s="1"/>
  <c r="DC219" i="22" s="1"/>
  <c r="DE219" i="22" s="1"/>
  <c r="CZ218" i="22"/>
  <c r="DA218" i="22" s="1"/>
  <c r="DC218" i="22" s="1"/>
  <c r="DE218" i="22" s="1"/>
  <c r="CZ217" i="22"/>
  <c r="DA217" i="22" s="1"/>
  <c r="DC217" i="22" s="1"/>
  <c r="DE217" i="22" s="1"/>
  <c r="CZ216" i="22"/>
  <c r="DA216" i="22" s="1"/>
  <c r="DC216" i="22" s="1"/>
  <c r="DE216" i="22" s="1"/>
  <c r="CZ214" i="22"/>
  <c r="DA214" i="22" s="1"/>
  <c r="DC214" i="22" s="1"/>
  <c r="DE214" i="22" s="1"/>
  <c r="CZ211" i="22"/>
  <c r="DA211" i="22" s="1"/>
  <c r="DC211" i="22" s="1"/>
  <c r="DE211" i="22" s="1"/>
  <c r="CU231" i="22"/>
  <c r="DF231" i="22" s="1"/>
  <c r="AV203" i="22"/>
  <c r="CY203" i="22" s="1"/>
  <c r="DB203" i="22" l="1"/>
  <c r="BB230" i="22"/>
  <c r="BB229" i="22"/>
  <c r="BB228" i="22"/>
  <c r="BB227" i="22"/>
  <c r="BB225" i="22"/>
  <c r="BB224" i="22"/>
  <c r="BB223" i="22"/>
  <c r="BB222" i="22"/>
  <c r="BB221" i="22"/>
  <c r="BB220" i="22"/>
  <c r="AX220" i="22"/>
  <c r="CU230" i="22"/>
  <c r="DF230" i="22" s="1"/>
  <c r="AP229" i="22"/>
  <c r="AP228" i="22"/>
  <c r="AP227" i="22"/>
  <c r="AP225" i="22"/>
  <c r="AP224" i="22"/>
  <c r="AP223" i="22"/>
  <c r="AP222" i="22"/>
  <c r="AP221" i="22"/>
  <c r="AP220" i="22"/>
  <c r="BB219" i="22"/>
  <c r="AX219" i="22"/>
  <c r="AP219" i="22"/>
  <c r="BB164" i="22"/>
  <c r="AW164" i="22"/>
  <c r="AP164" i="22"/>
  <c r="BX164" i="22" s="1"/>
  <c r="CU164" i="22" s="1"/>
  <c r="DF164" i="22" s="1"/>
  <c r="C164" i="22"/>
  <c r="CO164" i="22" l="1"/>
  <c r="CZ164" i="22" s="1"/>
  <c r="DA164" i="22" s="1"/>
  <c r="DC164" i="22" s="1"/>
  <c r="DE164" i="22" s="1"/>
  <c r="AY164" i="22"/>
  <c r="BX224" i="22"/>
  <c r="CU224" i="22" s="1"/>
  <c r="DF224" i="22" s="1"/>
  <c r="BX219" i="22"/>
  <c r="CU219" i="22" s="1"/>
  <c r="DF219" i="22" s="1"/>
  <c r="BX221" i="22"/>
  <c r="CU221" i="22" s="1"/>
  <c r="DF221" i="22" s="1"/>
  <c r="BX225" i="22"/>
  <c r="CU225" i="22" s="1"/>
  <c r="DF225" i="22" s="1"/>
  <c r="BX222" i="22"/>
  <c r="CU222" i="22" s="1"/>
  <c r="DF222" i="22" s="1"/>
  <c r="BX227" i="22"/>
  <c r="BX223" i="22"/>
  <c r="CU223" i="22" s="1"/>
  <c r="DF223" i="22" s="1"/>
  <c r="BX228" i="22"/>
  <c r="CU228" i="22" s="1"/>
  <c r="DF228" i="22" s="1"/>
  <c r="BX220" i="22"/>
  <c r="CU220" i="22" s="1"/>
  <c r="DF220" i="22" s="1"/>
  <c r="BX229" i="22"/>
  <c r="CU229" i="22" s="1"/>
  <c r="DF229" i="22" s="1"/>
  <c r="AX164" i="22"/>
  <c r="BB218" i="22"/>
  <c r="AX218" i="22"/>
  <c r="AP218" i="22"/>
  <c r="BB201" i="22"/>
  <c r="AX201" i="22"/>
  <c r="AP201" i="22"/>
  <c r="BX201" i="22" s="1"/>
  <c r="CZ201" i="22"/>
  <c r="DA201" i="22" s="1"/>
  <c r="DC201" i="22" s="1"/>
  <c r="DE201" i="22" s="1"/>
  <c r="C201" i="22"/>
  <c r="BX218" i="22" l="1"/>
  <c r="CU218" i="22" s="1"/>
  <c r="DF218" i="22" s="1"/>
  <c r="C231" i="22"/>
  <c r="C230" i="22"/>
  <c r="C229" i="22"/>
  <c r="C228" i="22"/>
  <c r="C227" i="22"/>
  <c r="C225" i="22"/>
  <c r="C224" i="22"/>
  <c r="C223" i="22"/>
  <c r="C222" i="22"/>
  <c r="C221" i="22"/>
  <c r="C220" i="22"/>
  <c r="C219" i="22"/>
  <c r="C218" i="22"/>
  <c r="CZ209" i="22" l="1"/>
  <c r="DA209" i="22" s="1"/>
  <c r="DC209" i="22" s="1"/>
  <c r="DE209" i="22" s="1"/>
  <c r="CZ208" i="22"/>
  <c r="DA208" i="22" s="1"/>
  <c r="DC208" i="22" s="1"/>
  <c r="DE208" i="22" s="1"/>
  <c r="CZ200" i="22"/>
  <c r="DA200" i="22" s="1"/>
  <c r="DC200" i="22" s="1"/>
  <c r="DE200" i="22" s="1"/>
  <c r="CZ195" i="22"/>
  <c r="DA195" i="22" s="1"/>
  <c r="DC195" i="22" s="1"/>
  <c r="DE195" i="22" s="1"/>
  <c r="CZ189" i="22"/>
  <c r="DA189" i="22" s="1"/>
  <c r="DC189" i="22" s="1"/>
  <c r="DE189" i="22" s="1"/>
  <c r="CZ188" i="22"/>
  <c r="DA188" i="22" s="1"/>
  <c r="DC188" i="22" s="1"/>
  <c r="DE188" i="22" s="1"/>
  <c r="CZ186" i="22"/>
  <c r="DA186" i="22" s="1"/>
  <c r="DC186" i="22" s="1"/>
  <c r="DE186" i="22" s="1"/>
  <c r="CZ185" i="22"/>
  <c r="DA185" i="22" s="1"/>
  <c r="DC185" i="22" s="1"/>
  <c r="DE185" i="22" s="1"/>
  <c r="CZ184" i="22"/>
  <c r="DA184" i="22" s="1"/>
  <c r="DC184" i="22" s="1"/>
  <c r="DE184" i="22" s="1"/>
  <c r="CZ180" i="22"/>
  <c r="DA180" i="22" s="1"/>
  <c r="DC180" i="22" s="1"/>
  <c r="DE180" i="22" s="1"/>
  <c r="CZ179" i="22"/>
  <c r="DA179" i="22" s="1"/>
  <c r="DC179" i="22" s="1"/>
  <c r="DE179" i="22" s="1"/>
  <c r="CZ178" i="22"/>
  <c r="DA178" i="22" s="1"/>
  <c r="DC178" i="22" s="1"/>
  <c r="DE178" i="22" s="1"/>
  <c r="CZ176" i="22"/>
  <c r="DA176" i="22" s="1"/>
  <c r="DC176" i="22" s="1"/>
  <c r="DE176" i="22" s="1"/>
  <c r="CZ175" i="22"/>
  <c r="DA175" i="22" s="1"/>
  <c r="DC175" i="22" s="1"/>
  <c r="DE175" i="22" s="1"/>
  <c r="CZ173" i="22"/>
  <c r="DA173" i="22" s="1"/>
  <c r="DC173" i="22" s="1"/>
  <c r="DE173" i="22" s="1"/>
  <c r="CZ172" i="22"/>
  <c r="DA172" i="22" s="1"/>
  <c r="DC172" i="22" s="1"/>
  <c r="DE172" i="22" s="1"/>
  <c r="CZ171" i="22"/>
  <c r="DA171" i="22" s="1"/>
  <c r="DC171" i="22" s="1"/>
  <c r="DE171" i="22" s="1"/>
  <c r="CZ170" i="22"/>
  <c r="DA170" i="22" s="1"/>
  <c r="DC170" i="22" s="1"/>
  <c r="DE170" i="22" s="1"/>
  <c r="CZ168" i="22"/>
  <c r="DA168" i="22" s="1"/>
  <c r="DC168" i="22" s="1"/>
  <c r="DE168" i="22" s="1"/>
  <c r="CZ165" i="22"/>
  <c r="DA165" i="22" s="1"/>
  <c r="DC165" i="22" s="1"/>
  <c r="DE165" i="22" s="1"/>
  <c r="CZ162" i="22"/>
  <c r="DA162" i="22" s="1"/>
  <c r="DC162" i="22" s="1"/>
  <c r="DE162" i="22" s="1"/>
  <c r="CZ161" i="22"/>
  <c r="DA161" i="22" s="1"/>
  <c r="DC161" i="22" s="1"/>
  <c r="DE161" i="22" s="1"/>
  <c r="CZ158" i="22"/>
  <c r="DA158" i="22" s="1"/>
  <c r="DC158" i="22" s="1"/>
  <c r="DE158" i="22" s="1"/>
  <c r="CZ157" i="22"/>
  <c r="DA157" i="22" s="1"/>
  <c r="DC157" i="22" s="1"/>
  <c r="DE157" i="22" s="1"/>
  <c r="CZ156" i="22"/>
  <c r="DA156" i="22" s="1"/>
  <c r="DC156" i="22" s="1"/>
  <c r="DE156" i="22" s="1"/>
  <c r="CZ155" i="22"/>
  <c r="DA155" i="22" s="1"/>
  <c r="DC155" i="22" s="1"/>
  <c r="DE155" i="22" s="1"/>
  <c r="CZ154" i="22"/>
  <c r="DA154" i="22" s="1"/>
  <c r="DC154" i="22" s="1"/>
  <c r="DE154" i="22" s="1"/>
  <c r="CZ151" i="22"/>
  <c r="DA151" i="22" s="1"/>
  <c r="DC151" i="22" s="1"/>
  <c r="DE151" i="22" s="1"/>
  <c r="CZ150" i="22"/>
  <c r="DA150" i="22" s="1"/>
  <c r="DC150" i="22" s="1"/>
  <c r="DE150" i="22" s="1"/>
  <c r="CZ149" i="22"/>
  <c r="DA149" i="22" s="1"/>
  <c r="DC149" i="22" s="1"/>
  <c r="DE149" i="22" s="1"/>
  <c r="CZ148" i="22"/>
  <c r="DA148" i="22" s="1"/>
  <c r="DC148" i="22" s="1"/>
  <c r="DE148" i="22" s="1"/>
  <c r="CZ147" i="22"/>
  <c r="DA147" i="22" s="1"/>
  <c r="DC147" i="22" s="1"/>
  <c r="DE147" i="22" s="1"/>
  <c r="CZ146" i="22"/>
  <c r="DA146" i="22" s="1"/>
  <c r="DC146" i="22" s="1"/>
  <c r="DE146" i="22" s="1"/>
  <c r="CZ145" i="22"/>
  <c r="DA145" i="22" s="1"/>
  <c r="DC145" i="22" s="1"/>
  <c r="DE145" i="22" s="1"/>
  <c r="CZ144" i="22"/>
  <c r="DA144" i="22" s="1"/>
  <c r="DC144" i="22" s="1"/>
  <c r="DE144" i="22" s="1"/>
  <c r="CZ143" i="22"/>
  <c r="DA143" i="22" s="1"/>
  <c r="DC143" i="22" s="1"/>
  <c r="DE143" i="22" s="1"/>
  <c r="CZ142" i="22"/>
  <c r="DA142" i="22" s="1"/>
  <c r="DC142" i="22" s="1"/>
  <c r="DE142" i="22" s="1"/>
  <c r="CZ141" i="22"/>
  <c r="DA141" i="22" s="1"/>
  <c r="DC141" i="22" s="1"/>
  <c r="DE141" i="22" s="1"/>
  <c r="CZ139" i="22"/>
  <c r="DA139" i="22" s="1"/>
  <c r="DC139" i="22" s="1"/>
  <c r="DE139" i="22" s="1"/>
  <c r="CZ136" i="22"/>
  <c r="DA136" i="22" s="1"/>
  <c r="DC136" i="22" s="1"/>
  <c r="DE136" i="22" s="1"/>
  <c r="CZ121" i="22"/>
  <c r="DA121" i="22" s="1"/>
  <c r="DC121" i="22" s="1"/>
  <c r="DE121" i="22" s="1"/>
  <c r="CZ116" i="22"/>
  <c r="DA116" i="22" s="1"/>
  <c r="DC116" i="22" s="1"/>
  <c r="DE116" i="22" s="1"/>
  <c r="CZ113" i="22"/>
  <c r="DA113" i="22" s="1"/>
  <c r="DC113" i="22" s="1"/>
  <c r="DE113" i="22" s="1"/>
  <c r="CZ111" i="22"/>
  <c r="DA111" i="22" s="1"/>
  <c r="DC111" i="22" s="1"/>
  <c r="DE111" i="22" s="1"/>
  <c r="CZ109" i="22"/>
  <c r="DA109" i="22" s="1"/>
  <c r="DC109" i="22" s="1"/>
  <c r="DE109" i="22" s="1"/>
  <c r="CZ108" i="22"/>
  <c r="DA108" i="22" s="1"/>
  <c r="DC108" i="22" s="1"/>
  <c r="DE108" i="22" s="1"/>
  <c r="CZ106" i="22"/>
  <c r="DA106" i="22" s="1"/>
  <c r="DC106" i="22" s="1"/>
  <c r="DE106" i="22" s="1"/>
  <c r="CZ103" i="22"/>
  <c r="DA103" i="22" s="1"/>
  <c r="DC103" i="22" s="1"/>
  <c r="DE103" i="22" s="1"/>
  <c r="CZ97" i="22"/>
  <c r="DA97" i="22" s="1"/>
  <c r="DC97" i="22" s="1"/>
  <c r="DE97" i="22" s="1"/>
  <c r="CZ65" i="22"/>
  <c r="DA65" i="22" s="1"/>
  <c r="DC65" i="22" s="1"/>
  <c r="DE65" i="22" s="1"/>
  <c r="CZ63" i="22"/>
  <c r="DA63" i="22" s="1"/>
  <c r="DC63" i="22" s="1"/>
  <c r="DE63" i="22" s="1"/>
  <c r="CZ60" i="22"/>
  <c r="DA60" i="22" s="1"/>
  <c r="DC60" i="22" s="1"/>
  <c r="DE60" i="22" s="1"/>
  <c r="CZ56" i="22"/>
  <c r="DA56" i="22" s="1"/>
  <c r="DC56" i="22" s="1"/>
  <c r="DE56" i="22" s="1"/>
  <c r="CZ39" i="22"/>
  <c r="DA39" i="22" s="1"/>
  <c r="DC39" i="22" s="1"/>
  <c r="DE39" i="22" s="1"/>
  <c r="CW3" i="22" l="1"/>
  <c r="CY3" i="22"/>
  <c r="DB3" i="22" l="1"/>
  <c r="AV191" i="22" l="1"/>
  <c r="CY191" i="22" s="1"/>
  <c r="DB191" i="22" l="1"/>
  <c r="C217" i="22"/>
  <c r="C216" i="22"/>
  <c r="C215" i="22"/>
  <c r="C214" i="22"/>
  <c r="C213" i="22"/>
  <c r="C212" i="22"/>
  <c r="C211" i="22"/>
  <c r="C210" i="22"/>
  <c r="C209" i="22"/>
  <c r="C208" i="22"/>
  <c r="C207" i="22"/>
  <c r="C206" i="22"/>
  <c r="C205" i="22"/>
  <c r="C204" i="22"/>
  <c r="C203" i="22"/>
  <c r="C202" i="22"/>
  <c r="C200" i="22"/>
  <c r="C199" i="22"/>
  <c r="C198" i="22"/>
  <c r="C197" i="22"/>
  <c r="C196" i="22"/>
  <c r="C195" i="22"/>
  <c r="C194" i="22"/>
  <c r="C193" i="22"/>
  <c r="C192" i="22"/>
  <c r="C191" i="22"/>
  <c r="C190" i="22"/>
  <c r="C189" i="22"/>
  <c r="C188" i="22"/>
  <c r="C187" i="22"/>
  <c r="C186" i="22"/>
  <c r="C185" i="22"/>
  <c r="C184" i="22"/>
  <c r="C183" i="22"/>
  <c r="C182" i="22"/>
  <c r="C181" i="22"/>
  <c r="C180" i="22"/>
  <c r="C179" i="22"/>
  <c r="C178" i="22"/>
  <c r="C177" i="22"/>
  <c r="C176" i="22"/>
  <c r="C175" i="22"/>
  <c r="C174" i="22"/>
  <c r="C173" i="22"/>
  <c r="C172" i="22"/>
  <c r="C171" i="22"/>
  <c r="C170" i="22"/>
  <c r="C169" i="22"/>
  <c r="C168" i="22"/>
  <c r="C167" i="22"/>
  <c r="C166" i="22"/>
  <c r="C165" i="22"/>
  <c r="C163" i="22"/>
  <c r="C162" i="22"/>
  <c r="C161" i="22"/>
  <c r="C160" i="22"/>
  <c r="C159" i="22"/>
  <c r="C158" i="22"/>
  <c r="C157" i="22"/>
  <c r="C156" i="22"/>
  <c r="C155" i="22"/>
  <c r="C154" i="22"/>
  <c r="C153" i="22"/>
  <c r="C152" i="22"/>
  <c r="C151" i="22"/>
  <c r="C150" i="22"/>
  <c r="C149" i="22"/>
  <c r="C148" i="22"/>
  <c r="C147" i="22"/>
  <c r="C146" i="22"/>
  <c r="C145" i="22"/>
  <c r="C144" i="22"/>
  <c r="C143" i="22"/>
  <c r="C142" i="22"/>
  <c r="C141" i="22"/>
  <c r="C140" i="22"/>
  <c r="C139" i="22"/>
  <c r="C138" i="22"/>
  <c r="C137" i="22"/>
  <c r="C136" i="22"/>
  <c r="C135" i="22"/>
  <c r="C134" i="22"/>
  <c r="C133" i="22"/>
  <c r="C132" i="22"/>
  <c r="C131" i="22"/>
  <c r="C130" i="22"/>
  <c r="C129" i="22"/>
  <c r="C128" i="22"/>
  <c r="C127" i="22"/>
  <c r="C126" i="22"/>
  <c r="C125" i="22"/>
  <c r="C124" i="22"/>
  <c r="C123" i="22"/>
  <c r="C122" i="22"/>
  <c r="C121" i="22"/>
  <c r="C120" i="22"/>
  <c r="C119" i="22"/>
  <c r="C118" i="22"/>
  <c r="C117" i="22"/>
  <c r="C116" i="22"/>
  <c r="C115" i="22"/>
  <c r="C114" i="22"/>
  <c r="C113" i="22"/>
  <c r="C112" i="22"/>
  <c r="C111" i="22"/>
  <c r="C110" i="22"/>
  <c r="C109" i="22"/>
  <c r="C108" i="22"/>
  <c r="C107" i="22"/>
  <c r="C106" i="22"/>
  <c r="C105" i="22"/>
  <c r="C104" i="22"/>
  <c r="C103" i="22"/>
  <c r="C102" i="22"/>
  <c r="C101" i="22"/>
  <c r="C100" i="22"/>
  <c r="C99" i="22"/>
  <c r="C98" i="22"/>
  <c r="C97" i="22"/>
  <c r="C96" i="22"/>
  <c r="C95" i="22"/>
  <c r="C94" i="22"/>
  <c r="C93" i="22"/>
  <c r="C92" i="22"/>
  <c r="C91" i="22"/>
  <c r="C90" i="22"/>
  <c r="C89" i="22"/>
  <c r="C88" i="22"/>
  <c r="C87" i="22"/>
  <c r="C86" i="22"/>
  <c r="C85" i="22"/>
  <c r="C84" i="22"/>
  <c r="C83" i="22"/>
  <c r="C82" i="22"/>
  <c r="C81" i="22"/>
  <c r="C80" i="22"/>
  <c r="C79" i="22"/>
  <c r="C78" i="22"/>
  <c r="C77" i="22"/>
  <c r="C76" i="22"/>
  <c r="C75" i="22"/>
  <c r="C74" i="22"/>
  <c r="C73" i="22"/>
  <c r="C72" i="22"/>
  <c r="C71" i="22"/>
  <c r="C70" i="22"/>
  <c r="C69" i="22"/>
  <c r="C68" i="22"/>
  <c r="C67" i="22"/>
  <c r="C66" i="22"/>
  <c r="C65" i="22"/>
  <c r="C64" i="22"/>
  <c r="C63" i="22"/>
  <c r="C62" i="22"/>
  <c r="C61" i="22"/>
  <c r="C60" i="22"/>
  <c r="C59" i="22"/>
  <c r="C58" i="22"/>
  <c r="C57" i="22"/>
  <c r="C56" i="22"/>
  <c r="C55" i="22"/>
  <c r="C54" i="22"/>
  <c r="C53" i="22"/>
  <c r="C52" i="22"/>
  <c r="C51" i="22"/>
  <c r="C50" i="22"/>
  <c r="C49" i="22"/>
  <c r="C48" i="22"/>
  <c r="C47" i="22"/>
  <c r="C46" i="22"/>
  <c r="C45" i="22"/>
  <c r="C44" i="22"/>
  <c r="C43" i="22"/>
  <c r="C42" i="22"/>
  <c r="C41" i="22"/>
  <c r="C40" i="22"/>
  <c r="C39" i="22"/>
  <c r="C38" i="22"/>
  <c r="C37" i="22"/>
  <c r="C36" i="22"/>
  <c r="C35" i="22"/>
  <c r="C34" i="22"/>
  <c r="C33" i="22"/>
  <c r="C32" i="22"/>
  <c r="C31" i="22"/>
  <c r="C30" i="22"/>
  <c r="C29" i="22"/>
  <c r="C28" i="22"/>
  <c r="C27" i="22"/>
  <c r="C26" i="22"/>
  <c r="C25" i="22"/>
  <c r="C24" i="22"/>
  <c r="C23" i="22"/>
  <c r="C22" i="22"/>
  <c r="C21" i="22"/>
  <c r="C20" i="22"/>
  <c r="C19" i="22"/>
  <c r="C18" i="22"/>
  <c r="C17" i="22"/>
  <c r="C16" i="22"/>
  <c r="C15" i="22"/>
  <c r="C14" i="22"/>
  <c r="C13" i="22"/>
  <c r="C12" i="22"/>
  <c r="C11" i="22"/>
  <c r="C10" i="22"/>
  <c r="C9" i="22"/>
  <c r="C8" i="22"/>
  <c r="C7" i="22"/>
  <c r="C6" i="22"/>
  <c r="C5" i="22"/>
  <c r="C4" i="22"/>
  <c r="C3" i="22"/>
  <c r="AV166" i="22" l="1"/>
  <c r="CY166" i="22" s="1"/>
  <c r="BB109" i="22"/>
  <c r="DB166" i="22" l="1"/>
  <c r="AW210" i="22"/>
  <c r="CO210" i="22" s="1"/>
  <c r="AW207" i="22"/>
  <c r="CO207" i="22" s="1"/>
  <c r="AW206" i="22"/>
  <c r="CO206" i="22" s="1"/>
  <c r="AW215" i="22"/>
  <c r="AV213" i="22"/>
  <c r="CY213" i="22" s="1"/>
  <c r="AV212" i="22"/>
  <c r="CY212" i="22" s="1"/>
  <c r="AW194" i="22"/>
  <c r="AW199" i="22"/>
  <c r="CO199" i="22" s="1"/>
  <c r="AP192" i="22"/>
  <c r="BB216" i="22"/>
  <c r="BB214" i="22"/>
  <c r="AX216" i="22"/>
  <c r="AX214" i="22"/>
  <c r="AP203" i="22"/>
  <c r="AP200" i="22"/>
  <c r="AP216" i="22"/>
  <c r="BX216" i="22" s="1"/>
  <c r="AP214" i="22"/>
  <c r="CO194" i="22" l="1"/>
  <c r="CZ194" i="22" s="1"/>
  <c r="DA194" i="22" s="1"/>
  <c r="DC194" i="22" s="1"/>
  <c r="DE194" i="22" s="1"/>
  <c r="AY194" i="22"/>
  <c r="CO215" i="22"/>
  <c r="CZ215" i="22" s="1"/>
  <c r="DA215" i="22" s="1"/>
  <c r="DC215" i="22" s="1"/>
  <c r="DE215" i="22" s="1"/>
  <c r="AY215" i="22"/>
  <c r="DB212" i="22"/>
  <c r="DB213" i="22"/>
  <c r="BX203" i="22"/>
  <c r="CU203" i="22" s="1"/>
  <c r="DF203" i="22" s="1"/>
  <c r="BX214" i="22"/>
  <c r="CU214" i="22" s="1"/>
  <c r="DF214" i="22" s="1"/>
  <c r="BX200" i="22"/>
  <c r="CU200" i="22" s="1"/>
  <c r="DF200" i="22" s="1"/>
  <c r="BX192" i="22"/>
  <c r="CU192" i="22" s="1"/>
  <c r="DF192" i="22" s="1"/>
  <c r="CZ207" i="22"/>
  <c r="DA207" i="22" s="1"/>
  <c r="DC207" i="22" s="1"/>
  <c r="DE207" i="22" s="1"/>
  <c r="CZ199" i="22"/>
  <c r="DA199" i="22" s="1"/>
  <c r="DC199" i="22" s="1"/>
  <c r="DE199" i="22" s="1"/>
  <c r="CZ206" i="22"/>
  <c r="DA206" i="22" s="1"/>
  <c r="DC206" i="22" s="1"/>
  <c r="DE206" i="22" s="1"/>
  <c r="CZ210" i="22"/>
  <c r="DA210" i="22" s="1"/>
  <c r="DC210" i="22" s="1"/>
  <c r="DE210" i="22" s="1"/>
  <c r="CU216" i="22"/>
  <c r="DF216" i="22" s="1"/>
  <c r="AW212" i="22"/>
  <c r="AW213" i="22"/>
  <c r="BB199" i="22"/>
  <c r="AX199" i="22"/>
  <c r="AP199" i="22"/>
  <c r="CO212" i="22" l="1"/>
  <c r="CZ212" i="22" s="1"/>
  <c r="DA212" i="22" s="1"/>
  <c r="DC212" i="22" s="1"/>
  <c r="DE212" i="22" s="1"/>
  <c r="AY212" i="22"/>
  <c r="CO213" i="22"/>
  <c r="CZ213" i="22" s="1"/>
  <c r="DA213" i="22" s="1"/>
  <c r="DC213" i="22" s="1"/>
  <c r="DE213" i="22" s="1"/>
  <c r="AY213" i="22"/>
  <c r="BX199" i="22"/>
  <c r="CU199" i="22" s="1"/>
  <c r="DF199" i="22" s="1"/>
  <c r="BB193" i="22"/>
  <c r="AP190" i="22"/>
  <c r="BX190" i="22" l="1"/>
  <c r="O195" i="22"/>
  <c r="O185" i="22"/>
  <c r="O184" i="22"/>
  <c r="O172" i="22"/>
  <c r="O150" i="22"/>
  <c r="O146" i="22"/>
  <c r="O145" i="22"/>
  <c r="O144" i="22"/>
  <c r="O143" i="22"/>
  <c r="O136" i="22"/>
  <c r="O133" i="22"/>
  <c r="O132" i="22"/>
  <c r="O131" i="22"/>
  <c r="O127" i="22"/>
  <c r="O126" i="22"/>
  <c r="O125" i="22"/>
  <c r="O124" i="22"/>
  <c r="O118" i="22"/>
  <c r="O104" i="22"/>
  <c r="O90" i="22"/>
  <c r="O89" i="22"/>
  <c r="O88" i="22"/>
  <c r="O79" i="22"/>
  <c r="O71" i="22"/>
  <c r="O70" i="22"/>
  <c r="O69" i="22"/>
  <c r="O59" i="22"/>
  <c r="O55" i="22"/>
  <c r="O45" i="22"/>
  <c r="AW203" i="22"/>
  <c r="CO203" i="22" l="1"/>
  <c r="CZ203" i="22" s="1"/>
  <c r="DA203" i="22" s="1"/>
  <c r="DC203" i="22" s="1"/>
  <c r="DE203" i="22" s="1"/>
  <c r="AY203" i="22"/>
  <c r="AW202" i="22"/>
  <c r="AW205" i="22"/>
  <c r="AW204" i="22"/>
  <c r="CO204" i="22" s="1"/>
  <c r="BB182" i="22"/>
  <c r="AW166" i="22"/>
  <c r="AP166" i="22"/>
  <c r="BX166" i="22" s="1"/>
  <c r="AW120" i="22"/>
  <c r="AY120" i="22" s="1"/>
  <c r="AP120" i="22"/>
  <c r="BX120" i="22" s="1"/>
  <c r="CO166" i="22" l="1"/>
  <c r="AY166" i="22"/>
  <c r="CO205" i="22"/>
  <c r="CZ205" i="22" s="1"/>
  <c r="DA205" i="22" s="1"/>
  <c r="DC205" i="22" s="1"/>
  <c r="DE205" i="22" s="1"/>
  <c r="AY205" i="22"/>
  <c r="CO202" i="22"/>
  <c r="CZ202" i="22" s="1"/>
  <c r="DA202" i="22" s="1"/>
  <c r="DC202" i="22" s="1"/>
  <c r="DE202" i="22" s="1"/>
  <c r="AY202" i="22"/>
  <c r="CO120" i="22"/>
  <c r="CZ120" i="22" s="1"/>
  <c r="DA120" i="22" s="1"/>
  <c r="DC120" i="22" s="1"/>
  <c r="DE120" i="22" s="1"/>
  <c r="CZ204" i="22"/>
  <c r="DA204" i="22" s="1"/>
  <c r="DC204" i="22" s="1"/>
  <c r="DE204" i="22" s="1"/>
  <c r="CZ166" i="22"/>
  <c r="DA166" i="22" s="1"/>
  <c r="DC166" i="22" s="1"/>
  <c r="DE166" i="22" s="1"/>
  <c r="CU120" i="22"/>
  <c r="DF120" i="22" s="1"/>
  <c r="CU166" i="22"/>
  <c r="DF166" i="22" s="1"/>
  <c r="AW198" i="22"/>
  <c r="CO198" i="22" s="1"/>
  <c r="AW197" i="22"/>
  <c r="CO197" i="22" s="1"/>
  <c r="CZ198" i="22" l="1"/>
  <c r="DA198" i="22" s="1"/>
  <c r="DC198" i="22" s="1"/>
  <c r="DE198" i="22" s="1"/>
  <c r="CZ197" i="22"/>
  <c r="DA197" i="22" s="1"/>
  <c r="DC197" i="22" s="1"/>
  <c r="DE197" i="22" s="1"/>
  <c r="AX198" i="22"/>
  <c r="BB70" i="22"/>
  <c r="AX70" i="22"/>
  <c r="CZ70" i="22"/>
  <c r="DA70" i="22" s="1"/>
  <c r="DC70" i="22" s="1"/>
  <c r="DE70" i="22" s="1"/>
  <c r="AP70" i="22"/>
  <c r="BX70" i="22" s="1"/>
  <c r="CU70" i="22" s="1"/>
  <c r="DF70" i="22" s="1"/>
  <c r="AW191" i="22" l="1"/>
  <c r="CO191" i="22" l="1"/>
  <c r="CZ191" i="22" s="1"/>
  <c r="DA191" i="22" s="1"/>
  <c r="DC191" i="22" s="1"/>
  <c r="DE191" i="22" s="1"/>
  <c r="AY191" i="22"/>
  <c r="AW196" i="22"/>
  <c r="AW192" i="22"/>
  <c r="CO192" i="22" s="1"/>
  <c r="AW119" i="22"/>
  <c r="CO119" i="22" l="1"/>
  <c r="CZ119" i="22" s="1"/>
  <c r="DA119" i="22" s="1"/>
  <c r="DC119" i="22" s="1"/>
  <c r="DE119" i="22" s="1"/>
  <c r="AY119" i="22"/>
  <c r="CO196" i="22"/>
  <c r="CZ196" i="22" s="1"/>
  <c r="DA196" i="22" s="1"/>
  <c r="DC196" i="22" s="1"/>
  <c r="DE196" i="22" s="1"/>
  <c r="AY196" i="22"/>
  <c r="CZ192" i="22"/>
  <c r="DA192" i="22" s="1"/>
  <c r="DC192" i="22" s="1"/>
  <c r="DE192" i="22" s="1"/>
  <c r="AW115" i="22"/>
  <c r="CO115" i="22" l="1"/>
  <c r="CZ115" i="22" s="1"/>
  <c r="DA115" i="22" s="1"/>
  <c r="DC115" i="22" s="1"/>
  <c r="DE115" i="22" s="1"/>
  <c r="AY115" i="22"/>
  <c r="AW187" i="22"/>
  <c r="CO187" i="22" s="1"/>
  <c r="CZ187" i="22" l="1"/>
  <c r="DA187" i="22" s="1"/>
  <c r="DC187" i="22" s="1"/>
  <c r="DE187" i="22" s="1"/>
  <c r="AW183" i="22"/>
  <c r="AW181" i="22"/>
  <c r="CO181" i="22" s="1"/>
  <c r="BB121" i="22"/>
  <c r="BB120" i="22"/>
  <c r="BB119" i="22"/>
  <c r="BB116" i="22"/>
  <c r="BB115" i="22"/>
  <c r="BB63" i="22"/>
  <c r="BB60" i="22"/>
  <c r="AP119" i="22"/>
  <c r="BX119" i="22" s="1"/>
  <c r="AP116" i="22"/>
  <c r="AP115" i="22"/>
  <c r="BX115" i="22" s="1"/>
  <c r="AP63" i="22"/>
  <c r="BX63" i="22" s="1"/>
  <c r="AP121" i="22"/>
  <c r="BX121" i="22" s="1"/>
  <c r="AW177" i="22"/>
  <c r="CO177" i="22" s="1"/>
  <c r="CO183" i="22" l="1"/>
  <c r="CZ183" i="22" s="1"/>
  <c r="DA183" i="22" s="1"/>
  <c r="DC183" i="22" s="1"/>
  <c r="DE183" i="22" s="1"/>
  <c r="AY183" i="22"/>
  <c r="BX116" i="22"/>
  <c r="CU116" i="22" s="1"/>
  <c r="DF116" i="22" s="1"/>
  <c r="CZ177" i="22"/>
  <c r="DA177" i="22" s="1"/>
  <c r="DC177" i="22" s="1"/>
  <c r="DE177" i="22" s="1"/>
  <c r="CZ181" i="22"/>
  <c r="DA181" i="22" s="1"/>
  <c r="DC181" i="22" s="1"/>
  <c r="DE181" i="22" s="1"/>
  <c r="CU121" i="22"/>
  <c r="DF121" i="22" s="1"/>
  <c r="CU63" i="22"/>
  <c r="DF63" i="22" s="1"/>
  <c r="CU115" i="22"/>
  <c r="DF115" i="22" s="1"/>
  <c r="CU119" i="22"/>
  <c r="DF119" i="22" s="1"/>
  <c r="AP65" i="22"/>
  <c r="AW174" i="22"/>
  <c r="CO174" i="22" s="1"/>
  <c r="BX65" i="22" l="1"/>
  <c r="CU65" i="22" s="1"/>
  <c r="DF65" i="22" s="1"/>
  <c r="CZ174" i="22"/>
  <c r="DA174" i="22" s="1"/>
  <c r="DC174" i="22" s="1"/>
  <c r="DE174" i="22" s="1"/>
  <c r="BB170" i="22"/>
  <c r="AX170" i="22"/>
  <c r="AP170" i="22"/>
  <c r="BX170" i="22" s="1"/>
  <c r="BB169" i="22"/>
  <c r="AW169" i="22"/>
  <c r="CO169" i="22" s="1"/>
  <c r="AP169" i="22"/>
  <c r="BX169" i="22" s="1"/>
  <c r="CZ169" i="22" l="1"/>
  <c r="DA169" i="22" s="1"/>
  <c r="DC169" i="22" s="1"/>
  <c r="DE169" i="22" s="1"/>
  <c r="CU169" i="22"/>
  <c r="DF169" i="22" s="1"/>
  <c r="CU170" i="22"/>
  <c r="DF170" i="22" s="1"/>
  <c r="AX169" i="22"/>
  <c r="BB152" i="22"/>
  <c r="BB151" i="22"/>
  <c r="BB128" i="22"/>
  <c r="BB122" i="22"/>
  <c r="BB113" i="22"/>
  <c r="BB112" i="22"/>
  <c r="AW122" i="22"/>
  <c r="CO122" i="22" s="1"/>
  <c r="CZ122" i="22" l="1"/>
  <c r="DA122" i="22" s="1"/>
  <c r="DC122" i="22" s="1"/>
  <c r="DE122" i="22" s="1"/>
  <c r="AW163" i="22"/>
  <c r="AY163" i="22" s="1"/>
  <c r="CO163" i="22" l="1"/>
  <c r="CZ163" i="22" s="1"/>
  <c r="DA163" i="22" s="1"/>
  <c r="DC163" i="22" s="1"/>
  <c r="DE163" i="22" s="1"/>
  <c r="AW167" i="22"/>
  <c r="CO167" i="22" s="1"/>
  <c r="AW159" i="22"/>
  <c r="CO159" i="22" s="1"/>
  <c r="BB217" i="22"/>
  <c r="BB210" i="22"/>
  <c r="BB207" i="22"/>
  <c r="BB206" i="22"/>
  <c r="BB215" i="22"/>
  <c r="BB213" i="22"/>
  <c r="BB212" i="22"/>
  <c r="BB209" i="22"/>
  <c r="BB211" i="22"/>
  <c r="BB208" i="22"/>
  <c r="BB200" i="22"/>
  <c r="BB203" i="22"/>
  <c r="BB202" i="22"/>
  <c r="BB205" i="22"/>
  <c r="BB204" i="22"/>
  <c r="BB194" i="22"/>
  <c r="BB198" i="22"/>
  <c r="BB197" i="22"/>
  <c r="BB190" i="22"/>
  <c r="BB196" i="22"/>
  <c r="BB192" i="22"/>
  <c r="BB195" i="22"/>
  <c r="BB150" i="22"/>
  <c r="BB191" i="22"/>
  <c r="BB185" i="22"/>
  <c r="BB184" i="22"/>
  <c r="BB136" i="22"/>
  <c r="BB188" i="22"/>
  <c r="BB187" i="22"/>
  <c r="BB183" i="22"/>
  <c r="BB181" i="22"/>
  <c r="BB180" i="22"/>
  <c r="BB186" i="22"/>
  <c r="BB154" i="22"/>
  <c r="BB171" i="22"/>
  <c r="BB157" i="22"/>
  <c r="BB178" i="22"/>
  <c r="BB179" i="22"/>
  <c r="BB189" i="22"/>
  <c r="BB177" i="22"/>
  <c r="BB175" i="22"/>
  <c r="BB174" i="22"/>
  <c r="BB176" i="22"/>
  <c r="BB168" i="22"/>
  <c r="BB172" i="22"/>
  <c r="BB173" i="22"/>
  <c r="BB163" i="22"/>
  <c r="BB146" i="22"/>
  <c r="BB145" i="22"/>
  <c r="BB144" i="22"/>
  <c r="BB143" i="22"/>
  <c r="BB166" i="22"/>
  <c r="BB165" i="22"/>
  <c r="BB162" i="22"/>
  <c r="BB167" i="22"/>
  <c r="BB159" i="22"/>
  <c r="BB155" i="22"/>
  <c r="BB158" i="22"/>
  <c r="BB149" i="22"/>
  <c r="BB161" i="22"/>
  <c r="AX217" i="22"/>
  <c r="AX210" i="22"/>
  <c r="AX207" i="22"/>
  <c r="AX206" i="22"/>
  <c r="AX215" i="22"/>
  <c r="AX213" i="22"/>
  <c r="AX212" i="22"/>
  <c r="AX209" i="22"/>
  <c r="AX211" i="22"/>
  <c r="AX208" i="22"/>
  <c r="AX200" i="22"/>
  <c r="AX203" i="22"/>
  <c r="AX202" i="22"/>
  <c r="AX205" i="22"/>
  <c r="AX204" i="22"/>
  <c r="AX194" i="22"/>
  <c r="AX197" i="22"/>
  <c r="AX196" i="22"/>
  <c r="AX192" i="22"/>
  <c r="AX195" i="22"/>
  <c r="AX150" i="22"/>
  <c r="AX191" i="22"/>
  <c r="AX185" i="22"/>
  <c r="AX184" i="22"/>
  <c r="AX136" i="22"/>
  <c r="AX188" i="22"/>
  <c r="AX187" i="22"/>
  <c r="AX183" i="22"/>
  <c r="AX181" i="22"/>
  <c r="AX180" i="22"/>
  <c r="AX186" i="22"/>
  <c r="AX154" i="22"/>
  <c r="AX171" i="22"/>
  <c r="AX157" i="22"/>
  <c r="AX178" i="22"/>
  <c r="AX179" i="22"/>
  <c r="AX189" i="22"/>
  <c r="AX177" i="22"/>
  <c r="AX175" i="22"/>
  <c r="AX174" i="22"/>
  <c r="AX176" i="22"/>
  <c r="AX168" i="22"/>
  <c r="AX172" i="22"/>
  <c r="AX173" i="22"/>
  <c r="AX163" i="22"/>
  <c r="AX146" i="22"/>
  <c r="AX145" i="22"/>
  <c r="AX144" i="22"/>
  <c r="AX143" i="22"/>
  <c r="AX166" i="22"/>
  <c r="AX165" i="22"/>
  <c r="AX162" i="22"/>
  <c r="AX155" i="22"/>
  <c r="AX158" i="22"/>
  <c r="AX149" i="22"/>
  <c r="AX161" i="22"/>
  <c r="AX156" i="22"/>
  <c r="AX142" i="22"/>
  <c r="AX151" i="22"/>
  <c r="AX141" i="22"/>
  <c r="AX148" i="22"/>
  <c r="AX147" i="22"/>
  <c r="AX139" i="22"/>
  <c r="AX121" i="22"/>
  <c r="AX133" i="22"/>
  <c r="AX132" i="22"/>
  <c r="AX131" i="22"/>
  <c r="AX127" i="22"/>
  <c r="AX126" i="22"/>
  <c r="AX125" i="22"/>
  <c r="AX124" i="22"/>
  <c r="AX122" i="22"/>
  <c r="AX120" i="22"/>
  <c r="AX119" i="22"/>
  <c r="AX118" i="22"/>
  <c r="AX116" i="22"/>
  <c r="AX115" i="22"/>
  <c r="AX113" i="22"/>
  <c r="AX111" i="22"/>
  <c r="AX109" i="22"/>
  <c r="AX108" i="22"/>
  <c r="AX106" i="22"/>
  <c r="AP217" i="22"/>
  <c r="BX217" i="22" s="1"/>
  <c r="AP210" i="22"/>
  <c r="BX210" i="22" s="1"/>
  <c r="AP207" i="22"/>
  <c r="AP206" i="22"/>
  <c r="AP215" i="22"/>
  <c r="BX215" i="22" s="1"/>
  <c r="AP213" i="22"/>
  <c r="BX213" i="22" s="1"/>
  <c r="AP212" i="22"/>
  <c r="BX212" i="22" s="1"/>
  <c r="AP209" i="22"/>
  <c r="BX209" i="22" s="1"/>
  <c r="AP211" i="22"/>
  <c r="BX211" i="22" s="1"/>
  <c r="AP208" i="22"/>
  <c r="AP202" i="22"/>
  <c r="AP205" i="22"/>
  <c r="AP204" i="22"/>
  <c r="AP194" i="22"/>
  <c r="AP198" i="22"/>
  <c r="BX198" i="22" s="1"/>
  <c r="AP197" i="22"/>
  <c r="BX197" i="22" s="1"/>
  <c r="AP196" i="22"/>
  <c r="BX196" i="22" s="1"/>
  <c r="AP193" i="22"/>
  <c r="AP195" i="22"/>
  <c r="AP150" i="22"/>
  <c r="AP191" i="22"/>
  <c r="AP185" i="22"/>
  <c r="AP184" i="22"/>
  <c r="AP136" i="22"/>
  <c r="AP188" i="22"/>
  <c r="AP187" i="22"/>
  <c r="BX187" i="22" s="1"/>
  <c r="AP183" i="22"/>
  <c r="BX183" i="22" s="1"/>
  <c r="AP181" i="22"/>
  <c r="BX181" i="22" s="1"/>
  <c r="AP180" i="22"/>
  <c r="BX180" i="22" s="1"/>
  <c r="AP186" i="22"/>
  <c r="AP154" i="22"/>
  <c r="BX154" i="22" s="1"/>
  <c r="AP171" i="22"/>
  <c r="BX171" i="22" s="1"/>
  <c r="AP157" i="22"/>
  <c r="BX157" i="22" s="1"/>
  <c r="AP178" i="22"/>
  <c r="BX178" i="22" s="1"/>
  <c r="AP179" i="22"/>
  <c r="BX179" i="22" s="1"/>
  <c r="AP189" i="22"/>
  <c r="BX189" i="22" s="1"/>
  <c r="AP182" i="22"/>
  <c r="AP177" i="22"/>
  <c r="BX177" i="22" s="1"/>
  <c r="AP175" i="22"/>
  <c r="BX175" i="22" s="1"/>
  <c r="AP174" i="22"/>
  <c r="BX174" i="22" s="1"/>
  <c r="AP176" i="22"/>
  <c r="AP168" i="22"/>
  <c r="AP172" i="22"/>
  <c r="AP173" i="22"/>
  <c r="AP163" i="22"/>
  <c r="BX163" i="22" s="1"/>
  <c r="CU163" i="22" s="1"/>
  <c r="DF163" i="22" s="1"/>
  <c r="AP146" i="22"/>
  <c r="AP145" i="22"/>
  <c r="AP144" i="22"/>
  <c r="AP143" i="22"/>
  <c r="AP165" i="22"/>
  <c r="BX165" i="22" s="1"/>
  <c r="AP162" i="22"/>
  <c r="BX162" i="22" s="1"/>
  <c r="AP167" i="22"/>
  <c r="BX167" i="22" s="1"/>
  <c r="AP159" i="22"/>
  <c r="BX159" i="22" s="1"/>
  <c r="AP155" i="22"/>
  <c r="BX155" i="22" s="1"/>
  <c r="AP158" i="22"/>
  <c r="BX158" i="22" s="1"/>
  <c r="AP149" i="22"/>
  <c r="BX149" i="22" s="1"/>
  <c r="AP161" i="22"/>
  <c r="BX161" i="22" s="1"/>
  <c r="AP156" i="22"/>
  <c r="AP142" i="22"/>
  <c r="BX142" i="22" s="1"/>
  <c r="AP160" i="22"/>
  <c r="BX160" i="22" s="1"/>
  <c r="AP153" i="22"/>
  <c r="BX153" i="22" s="1"/>
  <c r="AP152" i="22"/>
  <c r="BX152" i="22" s="1"/>
  <c r="AP151" i="22"/>
  <c r="AP141" i="22"/>
  <c r="BX141" i="22" s="1"/>
  <c r="BX156" i="22" l="1"/>
  <c r="CU156" i="22" s="1"/>
  <c r="DF156" i="22" s="1"/>
  <c r="BX146" i="22"/>
  <c r="CU146" i="22" s="1"/>
  <c r="DF146" i="22" s="1"/>
  <c r="BX168" i="22"/>
  <c r="CU168" i="22" s="1"/>
  <c r="DF168" i="22" s="1"/>
  <c r="BX186" i="22"/>
  <c r="CU186" i="22" s="1"/>
  <c r="DF186" i="22" s="1"/>
  <c r="BX185" i="22"/>
  <c r="CU185" i="22" s="1"/>
  <c r="DF185" i="22" s="1"/>
  <c r="BX143" i="22"/>
  <c r="CU143" i="22" s="1"/>
  <c r="DF143" i="22" s="1"/>
  <c r="BX176" i="22"/>
  <c r="CU176" i="22" s="1"/>
  <c r="DF176" i="22" s="1"/>
  <c r="BX182" i="22"/>
  <c r="BX188" i="22"/>
  <c r="CU188" i="22" s="1"/>
  <c r="DF188" i="22" s="1"/>
  <c r="BX191" i="22"/>
  <c r="CU191" i="22" s="1"/>
  <c r="DF191" i="22" s="1"/>
  <c r="BX193" i="22"/>
  <c r="BX194" i="22"/>
  <c r="CU194" i="22" s="1"/>
  <c r="DF194" i="22" s="1"/>
  <c r="BX208" i="22"/>
  <c r="CU208" i="22" s="1"/>
  <c r="DF208" i="22" s="1"/>
  <c r="BX144" i="22"/>
  <c r="CU144" i="22" s="1"/>
  <c r="DF144" i="22" s="1"/>
  <c r="BX173" i="22"/>
  <c r="CU173" i="22" s="1"/>
  <c r="DF173" i="22" s="1"/>
  <c r="BX136" i="22"/>
  <c r="CU136" i="22" s="1"/>
  <c r="DF136" i="22" s="1"/>
  <c r="BX150" i="22"/>
  <c r="CU150" i="22" s="1"/>
  <c r="DF150" i="22" s="1"/>
  <c r="BX204" i="22"/>
  <c r="CU204" i="22" s="1"/>
  <c r="DF204" i="22" s="1"/>
  <c r="BX151" i="22"/>
  <c r="CU151" i="22" s="1"/>
  <c r="DF151" i="22" s="1"/>
  <c r="BX145" i="22"/>
  <c r="CU145" i="22" s="1"/>
  <c r="DF145" i="22" s="1"/>
  <c r="BX172" i="22"/>
  <c r="CU172" i="22" s="1"/>
  <c r="DF172" i="22" s="1"/>
  <c r="BX184" i="22"/>
  <c r="CU184" i="22" s="1"/>
  <c r="DF184" i="22" s="1"/>
  <c r="BX195" i="22"/>
  <c r="CU195" i="22" s="1"/>
  <c r="DF195" i="22" s="1"/>
  <c r="BX205" i="22"/>
  <c r="CU205" i="22" s="1"/>
  <c r="DF205" i="22" s="1"/>
  <c r="BX206" i="22"/>
  <c r="CU206" i="22" s="1"/>
  <c r="DF206" i="22" s="1"/>
  <c r="BX202" i="22"/>
  <c r="CU202" i="22" s="1"/>
  <c r="DF202" i="22" s="1"/>
  <c r="BX207" i="22"/>
  <c r="CU207" i="22" s="1"/>
  <c r="DF207" i="22" s="1"/>
  <c r="CZ159" i="22"/>
  <c r="DA159" i="22" s="1"/>
  <c r="DC159" i="22" s="1"/>
  <c r="DE159" i="22" s="1"/>
  <c r="CZ167" i="22"/>
  <c r="DA167" i="22" s="1"/>
  <c r="DC167" i="22" s="1"/>
  <c r="DE167" i="22" s="1"/>
  <c r="CU211" i="22"/>
  <c r="DF211" i="22" s="1"/>
  <c r="CU209" i="22"/>
  <c r="DF209" i="22" s="1"/>
  <c r="CU212" i="22"/>
  <c r="DF212" i="22" s="1"/>
  <c r="CU213" i="22"/>
  <c r="DF213" i="22" s="1"/>
  <c r="CU215" i="22"/>
  <c r="DF215" i="22" s="1"/>
  <c r="CU210" i="22"/>
  <c r="DF210" i="22" s="1"/>
  <c r="CU217" i="22"/>
  <c r="DF217" i="22" s="1"/>
  <c r="CU141" i="22"/>
  <c r="DF141" i="22" s="1"/>
  <c r="CU152" i="22"/>
  <c r="DF152" i="22" s="1"/>
  <c r="CU153" i="22"/>
  <c r="DF153" i="22" s="1"/>
  <c r="CU160" i="22"/>
  <c r="DF160" i="22" s="1"/>
  <c r="CU142" i="22"/>
  <c r="DF142" i="22" s="1"/>
  <c r="CU161" i="22"/>
  <c r="DF161" i="22" s="1"/>
  <c r="CU149" i="22"/>
  <c r="DF149" i="22" s="1"/>
  <c r="CU158" i="22"/>
  <c r="DF158" i="22" s="1"/>
  <c r="CU155" i="22"/>
  <c r="DF155" i="22" s="1"/>
  <c r="CU159" i="22"/>
  <c r="DF159" i="22" s="1"/>
  <c r="CU167" i="22"/>
  <c r="DF167" i="22" s="1"/>
  <c r="CU162" i="22"/>
  <c r="DF162" i="22" s="1"/>
  <c r="CU165" i="22"/>
  <c r="DF165" i="22" s="1"/>
  <c r="CU174" i="22"/>
  <c r="DF174" i="22" s="1"/>
  <c r="CU175" i="22"/>
  <c r="DF175" i="22" s="1"/>
  <c r="CU177" i="22"/>
  <c r="DF177" i="22" s="1"/>
  <c r="CU189" i="22"/>
  <c r="DF189" i="22" s="1"/>
  <c r="CU179" i="22"/>
  <c r="DF179" i="22" s="1"/>
  <c r="CU178" i="22"/>
  <c r="DF178" i="22" s="1"/>
  <c r="CU157" i="22"/>
  <c r="DF157" i="22" s="1"/>
  <c r="CU171" i="22"/>
  <c r="DF171" i="22" s="1"/>
  <c r="CU154" i="22"/>
  <c r="DF154" i="22" s="1"/>
  <c r="CU180" i="22"/>
  <c r="DF180" i="22" s="1"/>
  <c r="CU181" i="22"/>
  <c r="DF181" i="22" s="1"/>
  <c r="CU183" i="22"/>
  <c r="DF183" i="22" s="1"/>
  <c r="CU187" i="22"/>
  <c r="DF187" i="22" s="1"/>
  <c r="CU196" i="22"/>
  <c r="DF196" i="22" s="1"/>
  <c r="CU197" i="22"/>
  <c r="DF197" i="22" s="1"/>
  <c r="CU198" i="22"/>
  <c r="DF198" i="22" s="1"/>
  <c r="AX159" i="22"/>
  <c r="AX167" i="22"/>
  <c r="BB156" i="22"/>
  <c r="BB142" i="22"/>
  <c r="BB160" i="22" l="1"/>
  <c r="AW160" i="22"/>
  <c r="CO160" i="22" s="1"/>
  <c r="AW153" i="22"/>
  <c r="CO153" i="22" s="1"/>
  <c r="BB153" i="22"/>
  <c r="AW152" i="22"/>
  <c r="CO152" i="22" s="1"/>
  <c r="AW112" i="22"/>
  <c r="CO112" i="22" l="1"/>
  <c r="CZ112" i="22" s="1"/>
  <c r="DA112" i="22" s="1"/>
  <c r="DC112" i="22" s="1"/>
  <c r="DE112" i="22" s="1"/>
  <c r="CZ152" i="22"/>
  <c r="DA152" i="22" s="1"/>
  <c r="DC152" i="22" s="1"/>
  <c r="DE152" i="22" s="1"/>
  <c r="CZ153" i="22"/>
  <c r="DA153" i="22" s="1"/>
  <c r="DC153" i="22" s="1"/>
  <c r="DE153" i="22" s="1"/>
  <c r="CZ160" i="22"/>
  <c r="DA160" i="22" s="1"/>
  <c r="DC160" i="22" s="1"/>
  <c r="DE160" i="22" s="1"/>
  <c r="AX112" i="22"/>
  <c r="AX152" i="22"/>
  <c r="AX153" i="22"/>
  <c r="AX160" i="22"/>
  <c r="AW101" i="22"/>
  <c r="CO101" i="22" s="1"/>
  <c r="AW128" i="22"/>
  <c r="AY128" i="22" s="1"/>
  <c r="AP128" i="22"/>
  <c r="AP122" i="22"/>
  <c r="BX122" i="22" s="1"/>
  <c r="AP113" i="22"/>
  <c r="BX113" i="22" s="1"/>
  <c r="AP112" i="22"/>
  <c r="BX112" i="22" s="1"/>
  <c r="AP111" i="22"/>
  <c r="BX111" i="22" s="1"/>
  <c r="AP110" i="22"/>
  <c r="BX110" i="22" s="1"/>
  <c r="AW110" i="22"/>
  <c r="AP109" i="22"/>
  <c r="BX109" i="22" s="1"/>
  <c r="AW107" i="22"/>
  <c r="AW105" i="22"/>
  <c r="AW96" i="22"/>
  <c r="CO96" i="22" s="1"/>
  <c r="AW66" i="22"/>
  <c r="CO66" i="22" l="1"/>
  <c r="CZ66" i="22" s="1"/>
  <c r="DA66" i="22" s="1"/>
  <c r="DC66" i="22" s="1"/>
  <c r="DE66" i="22" s="1"/>
  <c r="AY66" i="22"/>
  <c r="CO105" i="22"/>
  <c r="CZ105" i="22" s="1"/>
  <c r="DA105" i="22" s="1"/>
  <c r="DC105" i="22" s="1"/>
  <c r="DE105" i="22" s="1"/>
  <c r="CO107" i="22"/>
  <c r="CZ107" i="22" s="1"/>
  <c r="DA107" i="22" s="1"/>
  <c r="DC107" i="22" s="1"/>
  <c r="DE107" i="22" s="1"/>
  <c r="CO110" i="22"/>
  <c r="CZ110" i="22" s="1"/>
  <c r="DA110" i="22" s="1"/>
  <c r="DC110" i="22" s="1"/>
  <c r="DE110" i="22" s="1"/>
  <c r="CO128" i="22"/>
  <c r="CZ128" i="22" s="1"/>
  <c r="DA128" i="22" s="1"/>
  <c r="DC128" i="22" s="1"/>
  <c r="DE128" i="22" s="1"/>
  <c r="BX128" i="22"/>
  <c r="CU128" i="22" s="1"/>
  <c r="DF128" i="22" s="1"/>
  <c r="CZ96" i="22"/>
  <c r="DA96" i="22" s="1"/>
  <c r="DC96" i="22" s="1"/>
  <c r="DE96" i="22" s="1"/>
  <c r="CZ101" i="22"/>
  <c r="DA101" i="22" s="1"/>
  <c r="DC101" i="22" s="1"/>
  <c r="DE101" i="22" s="1"/>
  <c r="CU109" i="22"/>
  <c r="DF109" i="22" s="1"/>
  <c r="CU110" i="22"/>
  <c r="DF110" i="22" s="1"/>
  <c r="CU111" i="22"/>
  <c r="DF111" i="22" s="1"/>
  <c r="CU112" i="22"/>
  <c r="DF112" i="22" s="1"/>
  <c r="CU113" i="22"/>
  <c r="DF113" i="22" s="1"/>
  <c r="CU122" i="22"/>
  <c r="DF122" i="22" s="1"/>
  <c r="AX105" i="22"/>
  <c r="AX107" i="22"/>
  <c r="AX110" i="22"/>
  <c r="AX128" i="22"/>
  <c r="BB80" i="22"/>
  <c r="AW80" i="22"/>
  <c r="CO80" i="22" s="1"/>
  <c r="AP80" i="22"/>
  <c r="BX80" i="22" s="1"/>
  <c r="CU80" i="22" s="1"/>
  <c r="DF80" i="22" s="1"/>
  <c r="AX80" i="22" l="1"/>
  <c r="CZ80" i="22"/>
  <c r="DA80" i="22" s="1"/>
  <c r="DC80" i="22" s="1"/>
  <c r="DE80" i="22" s="1"/>
  <c r="BB141" i="22"/>
  <c r="BB148" i="22"/>
  <c r="AP148" i="22"/>
  <c r="BX148" i="22" s="1"/>
  <c r="BB147" i="22"/>
  <c r="AP147" i="22"/>
  <c r="BX147" i="22" s="1"/>
  <c r="BB140" i="22"/>
  <c r="AW140" i="22"/>
  <c r="CO140" i="22" s="1"/>
  <c r="AP140" i="22"/>
  <c r="BX140" i="22" s="1"/>
  <c r="BB139" i="22"/>
  <c r="AP139" i="22"/>
  <c r="BX139" i="22" s="1"/>
  <c r="BB138" i="22"/>
  <c r="AW138" i="22"/>
  <c r="CO138" i="22" s="1"/>
  <c r="AP138" i="22"/>
  <c r="BX138" i="22" s="1"/>
  <c r="BB137" i="22"/>
  <c r="AW137" i="22"/>
  <c r="CO137" i="22" s="1"/>
  <c r="AP137" i="22"/>
  <c r="BX137" i="22" s="1"/>
  <c r="BB135" i="22"/>
  <c r="AW135" i="22"/>
  <c r="CO135" i="22" s="1"/>
  <c r="AP135" i="22"/>
  <c r="BX135" i="22" s="1"/>
  <c r="CU135" i="22" s="1"/>
  <c r="DF135" i="22" s="1"/>
  <c r="BB134" i="22"/>
  <c r="AW134" i="22"/>
  <c r="CO134" i="22" s="1"/>
  <c r="AP134" i="22"/>
  <c r="BX134" i="22" s="1"/>
  <c r="CU134" i="22" s="1"/>
  <c r="DF134" i="22" s="1"/>
  <c r="AX135" i="22" l="1"/>
  <c r="CZ135" i="22"/>
  <c r="DA135" i="22" s="1"/>
  <c r="DC135" i="22" s="1"/>
  <c r="DE135" i="22" s="1"/>
  <c r="AX134" i="22"/>
  <c r="CZ134" i="22"/>
  <c r="DA134" i="22" s="1"/>
  <c r="DC134" i="22" s="1"/>
  <c r="DE134" i="22" s="1"/>
  <c r="CZ137" i="22"/>
  <c r="DA137" i="22" s="1"/>
  <c r="DC137" i="22" s="1"/>
  <c r="DE137" i="22" s="1"/>
  <c r="CZ140" i="22"/>
  <c r="DA140" i="22" s="1"/>
  <c r="DC140" i="22" s="1"/>
  <c r="DE140" i="22" s="1"/>
  <c r="AX138" i="22"/>
  <c r="CZ138" i="22"/>
  <c r="DA138" i="22" s="1"/>
  <c r="DC138" i="22" s="1"/>
  <c r="DE138" i="22" s="1"/>
  <c r="CU137" i="22"/>
  <c r="DF137" i="22" s="1"/>
  <c r="CU138" i="22"/>
  <c r="DF138" i="22" s="1"/>
  <c r="CU139" i="22"/>
  <c r="DF139" i="22" s="1"/>
  <c r="CU140" i="22"/>
  <c r="DF140" i="22" s="1"/>
  <c r="CU147" i="22"/>
  <c r="DF147" i="22" s="1"/>
  <c r="CU148" i="22"/>
  <c r="DF148" i="22" s="1"/>
  <c r="AX137" i="22"/>
  <c r="AX140" i="22"/>
  <c r="CW2" i="22" l="1"/>
  <c r="CZ95" i="22"/>
  <c r="DA95" i="22" s="1"/>
  <c r="DC95" i="22" s="1"/>
  <c r="DE95" i="22" s="1"/>
  <c r="CZ94" i="22"/>
  <c r="DA94" i="22" s="1"/>
  <c r="DC94" i="22" s="1"/>
  <c r="DE94" i="22" s="1"/>
  <c r="CZ93" i="22"/>
  <c r="DA93" i="22" s="1"/>
  <c r="DC93" i="22" s="1"/>
  <c r="DE93" i="22" s="1"/>
  <c r="CZ91" i="22"/>
  <c r="DA91" i="22" s="1"/>
  <c r="DC91" i="22" s="1"/>
  <c r="DE91" i="22" s="1"/>
  <c r="CZ86" i="22"/>
  <c r="DA86" i="22" s="1"/>
  <c r="DC86" i="22" s="1"/>
  <c r="DE86" i="22" s="1"/>
  <c r="CZ85" i="22"/>
  <c r="DA85" i="22" s="1"/>
  <c r="DC85" i="22" s="1"/>
  <c r="DE85" i="22" s="1"/>
  <c r="CZ84" i="22"/>
  <c r="DA84" i="22" s="1"/>
  <c r="DC84" i="22" s="1"/>
  <c r="DE84" i="22" s="1"/>
  <c r="CZ83" i="22"/>
  <c r="DA83" i="22" s="1"/>
  <c r="DC83" i="22" s="1"/>
  <c r="DE83" i="22" s="1"/>
  <c r="CZ82" i="22"/>
  <c r="DA82" i="22" s="1"/>
  <c r="DC82" i="22" s="1"/>
  <c r="DE82" i="22" s="1"/>
  <c r="CZ78" i="22"/>
  <c r="DA78" i="22" s="1"/>
  <c r="DC78" i="22" s="1"/>
  <c r="DE78" i="22" s="1"/>
  <c r="CZ77" i="22"/>
  <c r="DA77" i="22" s="1"/>
  <c r="DC77" i="22" s="1"/>
  <c r="DE77" i="22" s="1"/>
  <c r="CZ76" i="22"/>
  <c r="DA76" i="22" s="1"/>
  <c r="DC76" i="22" s="1"/>
  <c r="DE76" i="22" s="1"/>
  <c r="CZ75" i="22"/>
  <c r="DA75" i="22" s="1"/>
  <c r="DC75" i="22" s="1"/>
  <c r="DE75" i="22" s="1"/>
  <c r="CZ74" i="22"/>
  <c r="DA74" i="22" s="1"/>
  <c r="DC74" i="22" s="1"/>
  <c r="DE74" i="22" s="1"/>
  <c r="CZ73" i="22"/>
  <c r="DA73" i="22" s="1"/>
  <c r="DC73" i="22" s="1"/>
  <c r="DE73" i="22" s="1"/>
  <c r="CZ72" i="22"/>
  <c r="DA72" i="22" s="1"/>
  <c r="DC72" i="22" s="1"/>
  <c r="DE72" i="22" s="1"/>
  <c r="CZ67" i="22"/>
  <c r="DA67" i="22" s="1"/>
  <c r="DC67" i="22" s="1"/>
  <c r="DE67" i="22" s="1"/>
  <c r="CZ64" i="22"/>
  <c r="DA64" i="22" s="1"/>
  <c r="DC64" i="22" s="1"/>
  <c r="DE64" i="22" s="1"/>
  <c r="CZ58" i="22"/>
  <c r="DA58" i="22" s="1"/>
  <c r="DC58" i="22" s="1"/>
  <c r="DE58" i="22" s="1"/>
  <c r="CZ49" i="22"/>
  <c r="DA49" i="22" s="1"/>
  <c r="DC49" i="22" s="1"/>
  <c r="DE49" i="22" s="1"/>
  <c r="CZ47" i="22"/>
  <c r="DA47" i="22" s="1"/>
  <c r="DC47" i="22" s="1"/>
  <c r="DE47" i="22" s="1"/>
  <c r="CZ42" i="22"/>
  <c r="DA42" i="22" s="1"/>
  <c r="DC42" i="22" s="1"/>
  <c r="DE42" i="22" s="1"/>
  <c r="CZ41" i="22"/>
  <c r="DA41" i="22" s="1"/>
  <c r="DC41" i="22" s="1"/>
  <c r="DE41" i="22" s="1"/>
  <c r="CZ40" i="22"/>
  <c r="DA40" i="22" s="1"/>
  <c r="DC40" i="22" s="1"/>
  <c r="DE40" i="22" s="1"/>
  <c r="CZ37" i="22"/>
  <c r="DA37" i="22" s="1"/>
  <c r="DC37" i="22" s="1"/>
  <c r="DE37" i="22" s="1"/>
  <c r="CZ36" i="22"/>
  <c r="DA36" i="22" s="1"/>
  <c r="DC36" i="22" s="1"/>
  <c r="DE36" i="22" s="1"/>
  <c r="CZ35" i="22"/>
  <c r="DA35" i="22" s="1"/>
  <c r="DC35" i="22" s="1"/>
  <c r="DE35" i="22" s="1"/>
  <c r="CZ33" i="22"/>
  <c r="DA33" i="22" s="1"/>
  <c r="DC33" i="22" s="1"/>
  <c r="DE33" i="22" s="1"/>
  <c r="CZ28" i="22"/>
  <c r="DA28" i="22" s="1"/>
  <c r="DC28" i="22" s="1"/>
  <c r="DE28" i="22" s="1"/>
  <c r="CZ25" i="22"/>
  <c r="DA25" i="22" s="1"/>
  <c r="DC25" i="22" s="1"/>
  <c r="DE25" i="22" s="1"/>
  <c r="CZ22" i="22"/>
  <c r="DA22" i="22" s="1"/>
  <c r="DC22" i="22" s="1"/>
  <c r="DE22" i="22" s="1"/>
  <c r="CZ21" i="22"/>
  <c r="DA21" i="22" s="1"/>
  <c r="DC21" i="22" s="1"/>
  <c r="DE21" i="22" s="1"/>
  <c r="CZ19" i="22"/>
  <c r="DA19" i="22" s="1"/>
  <c r="DC19" i="22" s="1"/>
  <c r="DE19" i="22" s="1"/>
  <c r="CZ18" i="22"/>
  <c r="DA18" i="22" s="1"/>
  <c r="DC18" i="22" s="1"/>
  <c r="DE18" i="22" s="1"/>
  <c r="CZ17" i="22"/>
  <c r="DA17" i="22" s="1"/>
  <c r="DC17" i="22" s="1"/>
  <c r="DE17" i="22" s="1"/>
  <c r="CZ16" i="22"/>
  <c r="DA16" i="22" s="1"/>
  <c r="DC16" i="22" s="1"/>
  <c r="DE16" i="22" s="1"/>
  <c r="CZ13" i="22"/>
  <c r="DA13" i="22" s="1"/>
  <c r="DC13" i="22" s="1"/>
  <c r="DE13" i="22" s="1"/>
  <c r="CZ12" i="22"/>
  <c r="DA12" i="22" s="1"/>
  <c r="DC12" i="22" s="1"/>
  <c r="DE12" i="22" s="1"/>
  <c r="CZ8" i="22"/>
  <c r="DA8" i="22" s="1"/>
  <c r="DC8" i="22" s="1"/>
  <c r="DE8" i="22" s="1"/>
  <c r="CZ7" i="22"/>
  <c r="DA7" i="22" s="1"/>
  <c r="DC7" i="22" s="1"/>
  <c r="DE7" i="22" s="1"/>
  <c r="CZ6" i="22"/>
  <c r="DA6" i="22" s="1"/>
  <c r="DC6" i="22" s="1"/>
  <c r="DE6" i="22" s="1"/>
  <c r="CZ5" i="22"/>
  <c r="DA5" i="22" s="1"/>
  <c r="DC5" i="22" s="1"/>
  <c r="DE5" i="22" s="1"/>
  <c r="AX104" i="22" l="1"/>
  <c r="AX88" i="22"/>
  <c r="AX89" i="22"/>
  <c r="AW130" i="22" l="1"/>
  <c r="CO130" i="22" s="1"/>
  <c r="AW129" i="22"/>
  <c r="CO129" i="22" s="1"/>
  <c r="AW123" i="22"/>
  <c r="CO123" i="22" s="1"/>
  <c r="AW114" i="22"/>
  <c r="CO114" i="22" s="1"/>
  <c r="AW117" i="22"/>
  <c r="AW100" i="22"/>
  <c r="CO100" i="22" s="1"/>
  <c r="AW99" i="22"/>
  <c r="CO99" i="22" s="1"/>
  <c r="BB133" i="22"/>
  <c r="BB132" i="22"/>
  <c r="BB124" i="22"/>
  <c r="BB125" i="22"/>
  <c r="BB126" i="22"/>
  <c r="BB127" i="22"/>
  <c r="BB131" i="22"/>
  <c r="BB104" i="22"/>
  <c r="BB118" i="22"/>
  <c r="BB88" i="22"/>
  <c r="BB89" i="22"/>
  <c r="BB90" i="22"/>
  <c r="BB79" i="22"/>
  <c r="BB130" i="22"/>
  <c r="BB129" i="22"/>
  <c r="BB123" i="22"/>
  <c r="BB114" i="22"/>
  <c r="BB117" i="22"/>
  <c r="BB100" i="22"/>
  <c r="BB95" i="22"/>
  <c r="BB94" i="22"/>
  <c r="BB93" i="22"/>
  <c r="BB99" i="22"/>
  <c r="BB98" i="22"/>
  <c r="AX90" i="22"/>
  <c r="AX79" i="22"/>
  <c r="AX95" i="22"/>
  <c r="AX94" i="22"/>
  <c r="AX93" i="22"/>
  <c r="AW98" i="22"/>
  <c r="CO98" i="22" s="1"/>
  <c r="AP133" i="22"/>
  <c r="AP132" i="22"/>
  <c r="BX132" i="22" s="1"/>
  <c r="CU132" i="22" s="1"/>
  <c r="DF132" i="22" s="1"/>
  <c r="AP124" i="22"/>
  <c r="BX124" i="22" s="1"/>
  <c r="CU124" i="22" s="1"/>
  <c r="DF124" i="22" s="1"/>
  <c r="AP125" i="22"/>
  <c r="BX125" i="22" s="1"/>
  <c r="CU125" i="22" s="1"/>
  <c r="DF125" i="22" s="1"/>
  <c r="AP126" i="22"/>
  <c r="BX126" i="22" s="1"/>
  <c r="CU126" i="22" s="1"/>
  <c r="DF126" i="22" s="1"/>
  <c r="AP127" i="22"/>
  <c r="BX127" i="22" s="1"/>
  <c r="CU127" i="22" s="1"/>
  <c r="DF127" i="22" s="1"/>
  <c r="AP131" i="22"/>
  <c r="BX131" i="22" s="1"/>
  <c r="CU131" i="22" s="1"/>
  <c r="DF131" i="22" s="1"/>
  <c r="AP104" i="22"/>
  <c r="BX104" i="22" s="1"/>
  <c r="CU104" i="22" s="1"/>
  <c r="DF104" i="22" s="1"/>
  <c r="AP118" i="22"/>
  <c r="AP88" i="22"/>
  <c r="BX88" i="22" s="1"/>
  <c r="CU88" i="22" s="1"/>
  <c r="DF88" i="22" s="1"/>
  <c r="AP89" i="22"/>
  <c r="BX89" i="22" s="1"/>
  <c r="CU89" i="22" s="1"/>
  <c r="DF89" i="22" s="1"/>
  <c r="AP90" i="22"/>
  <c r="BX90" i="22" s="1"/>
  <c r="CU90" i="22" s="1"/>
  <c r="DF90" i="22" s="1"/>
  <c r="AP79" i="22"/>
  <c r="BX79" i="22" s="1"/>
  <c r="CU79" i="22" s="1"/>
  <c r="DF79" i="22" s="1"/>
  <c r="AP130" i="22"/>
  <c r="AP129" i="22"/>
  <c r="AP123" i="22"/>
  <c r="AP114" i="22"/>
  <c r="AP117" i="22"/>
  <c r="AP100" i="22"/>
  <c r="AP95" i="22"/>
  <c r="AP94" i="22"/>
  <c r="AP93" i="22"/>
  <c r="AP99" i="22"/>
  <c r="AP98" i="22"/>
  <c r="BX98" i="22" s="1"/>
  <c r="AX117" i="22" l="1"/>
  <c r="CO117" i="22"/>
  <c r="CZ117" i="22" s="1"/>
  <c r="DA117" i="22" s="1"/>
  <c r="DC117" i="22" s="1"/>
  <c r="DE117" i="22" s="1"/>
  <c r="BX94" i="22"/>
  <c r="CU94" i="22" s="1"/>
  <c r="DF94" i="22" s="1"/>
  <c r="BX114" i="22"/>
  <c r="CU114" i="22" s="1"/>
  <c r="DF114" i="22" s="1"/>
  <c r="BX95" i="22"/>
  <c r="CU95" i="22" s="1"/>
  <c r="DF95" i="22" s="1"/>
  <c r="BX123" i="22"/>
  <c r="CU123" i="22" s="1"/>
  <c r="DF123" i="22" s="1"/>
  <c r="BX99" i="22"/>
  <c r="CU99" i="22" s="1"/>
  <c r="DF99" i="22" s="1"/>
  <c r="BX100" i="22"/>
  <c r="CU100" i="22" s="1"/>
  <c r="DF100" i="22" s="1"/>
  <c r="BX129" i="22"/>
  <c r="CU129" i="22" s="1"/>
  <c r="DF129" i="22" s="1"/>
  <c r="BX93" i="22"/>
  <c r="CU93" i="22" s="1"/>
  <c r="DF93" i="22" s="1"/>
  <c r="BX117" i="22"/>
  <c r="CU117" i="22" s="1"/>
  <c r="DF117" i="22" s="1"/>
  <c r="BX130" i="22"/>
  <c r="CU130" i="22" s="1"/>
  <c r="DF130" i="22" s="1"/>
  <c r="BX118" i="22"/>
  <c r="CU118" i="22" s="1"/>
  <c r="DF118" i="22" s="1"/>
  <c r="BX133" i="22"/>
  <c r="CU133" i="22" s="1"/>
  <c r="DF133" i="22" s="1"/>
  <c r="AX114" i="22"/>
  <c r="CZ114" i="22"/>
  <c r="DA114" i="22" s="1"/>
  <c r="DC114" i="22" s="1"/>
  <c r="DE114" i="22" s="1"/>
  <c r="AX123" i="22"/>
  <c r="AX129" i="22"/>
  <c r="AX130" i="22"/>
  <c r="CU98" i="22"/>
  <c r="DF98" i="22" s="1"/>
  <c r="AX98" i="22"/>
  <c r="CZ98" i="22"/>
  <c r="DA98" i="22" s="1"/>
  <c r="DC98" i="22" s="1"/>
  <c r="DE98" i="22" s="1"/>
  <c r="AX99" i="22"/>
  <c r="CZ99" i="22"/>
  <c r="DA99" i="22" s="1"/>
  <c r="DC99" i="22" s="1"/>
  <c r="DE99" i="22" s="1"/>
  <c r="CZ123" i="22"/>
  <c r="DA123" i="22" s="1"/>
  <c r="DC123" i="22" s="1"/>
  <c r="DE123" i="22" s="1"/>
  <c r="AX100" i="22"/>
  <c r="CZ100" i="22"/>
  <c r="DA100" i="22" s="1"/>
  <c r="DC100" i="22" s="1"/>
  <c r="DE100" i="22" s="1"/>
  <c r="CZ129" i="22"/>
  <c r="DA129" i="22" s="1"/>
  <c r="DC129" i="22" s="1"/>
  <c r="DE129" i="22" s="1"/>
  <c r="CZ130" i="22"/>
  <c r="DA130" i="22" s="1"/>
  <c r="DC130" i="22" s="1"/>
  <c r="DE130" i="22" s="1"/>
  <c r="AW92" i="22"/>
  <c r="CO92" i="22" s="1"/>
  <c r="CZ92" i="22" l="1"/>
  <c r="DA92" i="22" s="1"/>
  <c r="DC92" i="22" s="1"/>
  <c r="DE92" i="22" s="1"/>
  <c r="AW61" i="22"/>
  <c r="AW57" i="22"/>
  <c r="AW81" i="22"/>
  <c r="CO81" i="22" l="1"/>
  <c r="CZ81" i="22" s="1"/>
  <c r="DA81" i="22" s="1"/>
  <c r="DC81" i="22" s="1"/>
  <c r="DE81" i="22" s="1"/>
  <c r="CO57" i="22"/>
  <c r="CZ57" i="22" s="1"/>
  <c r="DA57" i="22" s="1"/>
  <c r="DC57" i="22" s="1"/>
  <c r="DE57" i="22" s="1"/>
  <c r="CO61" i="22"/>
  <c r="CZ61" i="22" s="1"/>
  <c r="DA61" i="22" s="1"/>
  <c r="DC61" i="22" s="1"/>
  <c r="DE61" i="22" s="1"/>
  <c r="AW62" i="22"/>
  <c r="CO62" i="22" l="1"/>
  <c r="CZ62" i="22" s="1"/>
  <c r="DA62" i="22" s="1"/>
  <c r="DC62" i="22" s="1"/>
  <c r="DE62" i="22" s="1"/>
  <c r="BB2" i="22" l="1"/>
  <c r="BB3" i="22"/>
  <c r="BB4" i="22"/>
  <c r="BB5" i="22"/>
  <c r="BB6" i="22"/>
  <c r="BB7" i="22"/>
  <c r="BB8" i="22"/>
  <c r="BB9" i="22"/>
  <c r="BB10" i="22"/>
  <c r="BB11" i="22"/>
  <c r="BB12" i="22"/>
  <c r="BB13" i="22"/>
  <c r="BB14" i="22"/>
  <c r="BB15" i="22"/>
  <c r="BB16" i="22"/>
  <c r="BB17" i="22"/>
  <c r="BB18" i="22"/>
  <c r="BB19" i="22"/>
  <c r="BB20" i="22"/>
  <c r="BB21" i="22"/>
  <c r="BB22" i="22"/>
  <c r="BB23" i="22"/>
  <c r="BB24" i="22"/>
  <c r="BB26" i="22"/>
  <c r="BB27" i="22"/>
  <c r="BB28" i="22"/>
  <c r="BB29" i="22"/>
  <c r="BB30" i="22"/>
  <c r="BB31" i="22"/>
  <c r="BB32" i="22"/>
  <c r="BB33" i="22"/>
  <c r="BB34" i="22"/>
  <c r="BB35" i="22"/>
  <c r="BB25" i="22"/>
  <c r="BB36" i="22"/>
  <c r="BB37" i="22"/>
  <c r="BB38" i="22"/>
  <c r="BB39" i="22"/>
  <c r="BB40" i="22"/>
  <c r="BB41" i="22"/>
  <c r="BB42" i="22"/>
  <c r="BB43" i="22"/>
  <c r="BB44" i="22"/>
  <c r="BB46" i="22"/>
  <c r="BB47" i="22"/>
  <c r="BB48" i="22"/>
  <c r="BB49" i="22"/>
  <c r="BB51" i="22"/>
  <c r="BB52" i="22"/>
  <c r="BB50" i="22"/>
  <c r="BB53" i="22"/>
  <c r="BB54" i="22"/>
  <c r="BB57" i="22"/>
  <c r="BB58" i="22"/>
  <c r="BB56" i="22"/>
  <c r="BB61" i="22"/>
  <c r="BB62" i="22"/>
  <c r="BB64" i="22"/>
  <c r="BB67" i="22"/>
  <c r="BB66" i="22"/>
  <c r="BB65" i="22"/>
  <c r="BB68" i="22"/>
  <c r="BB72" i="22"/>
  <c r="BB73" i="22"/>
  <c r="BB74" i="22"/>
  <c r="BB45" i="22"/>
  <c r="BB55" i="22"/>
  <c r="BB59" i="22"/>
  <c r="BB69" i="22"/>
  <c r="BB71" i="22"/>
  <c r="BB75" i="22"/>
  <c r="BB76" i="22"/>
  <c r="BB77" i="22"/>
  <c r="BB78" i="22"/>
  <c r="BB81" i="22"/>
  <c r="BB82" i="22"/>
  <c r="BB83" i="22"/>
  <c r="BB85" i="22"/>
  <c r="BB84" i="22"/>
  <c r="BB87" i="22"/>
  <c r="BB91" i="22"/>
  <c r="BB86" i="22"/>
  <c r="BB92" i="22"/>
  <c r="BB96" i="22"/>
  <c r="BB101" i="22"/>
  <c r="BB97" i="22"/>
  <c r="BB102" i="22"/>
  <c r="BB103" i="22"/>
  <c r="BB108" i="22"/>
  <c r="BB110" i="22"/>
  <c r="BB111" i="22"/>
  <c r="BB105" i="22"/>
  <c r="BB106" i="22"/>
  <c r="BB107" i="22"/>
  <c r="AW50" i="22" l="1"/>
  <c r="CO50" i="22" s="1"/>
  <c r="AP50" i="22"/>
  <c r="BX50" i="22" l="1"/>
  <c r="CU50" i="22" s="1"/>
  <c r="DF50" i="22" s="1"/>
  <c r="AX50" i="22"/>
  <c r="CZ50" i="22"/>
  <c r="DA50" i="22" s="1"/>
  <c r="DC50" i="22" s="1"/>
  <c r="DE50" i="22" s="1"/>
  <c r="CZ71" i="22"/>
  <c r="DA71" i="22" s="1"/>
  <c r="DC71" i="22" s="1"/>
  <c r="DE71" i="22" s="1"/>
  <c r="CZ69" i="22"/>
  <c r="DA69" i="22" s="1"/>
  <c r="DC69" i="22" s="1"/>
  <c r="DE69" i="22" s="1"/>
  <c r="CZ59" i="22"/>
  <c r="DA59" i="22" s="1"/>
  <c r="DC59" i="22" s="1"/>
  <c r="DE59" i="22" s="1"/>
  <c r="CZ55" i="22"/>
  <c r="DA55" i="22" s="1"/>
  <c r="DC55" i="22" s="1"/>
  <c r="DE55" i="22" s="1"/>
  <c r="CZ45" i="22"/>
  <c r="DA45" i="22" s="1"/>
  <c r="DC45" i="22" s="1"/>
  <c r="DE45" i="22" s="1"/>
  <c r="CZ44" i="22"/>
  <c r="DA44" i="22" s="1"/>
  <c r="DC44" i="22" s="1"/>
  <c r="DE44" i="22" s="1"/>
  <c r="CZ10" i="22"/>
  <c r="DA10" i="22" s="1"/>
  <c r="DC10" i="22" s="1"/>
  <c r="DE10" i="22" s="1"/>
  <c r="CO2" i="22"/>
  <c r="CZ2" i="22" s="1"/>
  <c r="BW2" i="22"/>
  <c r="BV2" i="22"/>
  <c r="AW68" i="22" l="1"/>
  <c r="CO68" i="22" l="1"/>
  <c r="CZ68" i="22" s="1"/>
  <c r="DA68" i="22" s="1"/>
  <c r="DC68" i="22" s="1"/>
  <c r="DE68" i="22" s="1"/>
  <c r="AW9" i="22"/>
  <c r="CO9" i="22" l="1"/>
  <c r="CZ9" i="22" s="1"/>
  <c r="DA9" i="22" s="1"/>
  <c r="DC9" i="22" s="1"/>
  <c r="DE9" i="22" s="1"/>
  <c r="AW31" i="22"/>
  <c r="AY31" i="22" s="1"/>
  <c r="AW26" i="22"/>
  <c r="AX21" i="22"/>
  <c r="AP21" i="22"/>
  <c r="BX21" i="22" s="1"/>
  <c r="CO26" i="22" l="1"/>
  <c r="CZ26" i="22" s="1"/>
  <c r="DA26" i="22" s="1"/>
  <c r="DC26" i="22" s="1"/>
  <c r="DE26" i="22" s="1"/>
  <c r="CO31" i="22"/>
  <c r="CZ31" i="22" s="1"/>
  <c r="DA31" i="22" s="1"/>
  <c r="DC31" i="22" s="1"/>
  <c r="DE31" i="22" s="1"/>
  <c r="CU21" i="22"/>
  <c r="DF21" i="22" s="1"/>
  <c r="AW54" i="22"/>
  <c r="CO54" i="22" l="1"/>
  <c r="CZ54" i="22" s="1"/>
  <c r="DA54" i="22" s="1"/>
  <c r="DC54" i="22" s="1"/>
  <c r="DE54" i="22" s="1"/>
  <c r="AW53" i="22"/>
  <c r="AW52" i="22"/>
  <c r="AY52" i="22" s="1"/>
  <c r="AW51" i="22"/>
  <c r="CO51" i="22" l="1"/>
  <c r="CZ51" i="22" s="1"/>
  <c r="DA51" i="22" s="1"/>
  <c r="DC51" i="22" s="1"/>
  <c r="DE51" i="22" s="1"/>
  <c r="CO52" i="22"/>
  <c r="CZ52" i="22" s="1"/>
  <c r="DA52" i="22" s="1"/>
  <c r="DC52" i="22" s="1"/>
  <c r="DE52" i="22" s="1"/>
  <c r="CO53" i="22"/>
  <c r="CZ53" i="22" s="1"/>
  <c r="DA53" i="22" s="1"/>
  <c r="DC53" i="22" s="1"/>
  <c r="DE53" i="22" s="1"/>
  <c r="AX8" i="22"/>
  <c r="AX9" i="22"/>
  <c r="AX10" i="22"/>
  <c r="AW11" i="22"/>
  <c r="AX12" i="22"/>
  <c r="AX13" i="22"/>
  <c r="AW14" i="22"/>
  <c r="CO14" i="22" s="1"/>
  <c r="AW15" i="22"/>
  <c r="AX16" i="22"/>
  <c r="AX17" i="22"/>
  <c r="AX18" i="22"/>
  <c r="AX19" i="22"/>
  <c r="AW20" i="22"/>
  <c r="AX22" i="22"/>
  <c r="AW23" i="22"/>
  <c r="AW24" i="22"/>
  <c r="AX25" i="22"/>
  <c r="AX26" i="22"/>
  <c r="AX27" i="22"/>
  <c r="AX28" i="22"/>
  <c r="AX31" i="22"/>
  <c r="AW29" i="22"/>
  <c r="AX35" i="22"/>
  <c r="AW30" i="22"/>
  <c r="AW32" i="22"/>
  <c r="CO32" i="22" l="1"/>
  <c r="CZ32" i="22" s="1"/>
  <c r="DA32" i="22" s="1"/>
  <c r="DC32" i="22" s="1"/>
  <c r="DE32" i="22" s="1"/>
  <c r="CO30" i="22"/>
  <c r="CZ30" i="22" s="1"/>
  <c r="DA30" i="22" s="1"/>
  <c r="DC30" i="22" s="1"/>
  <c r="DE30" i="22" s="1"/>
  <c r="CO29" i="22"/>
  <c r="CZ29" i="22" s="1"/>
  <c r="DA29" i="22" s="1"/>
  <c r="DC29" i="22" s="1"/>
  <c r="DE29" i="22" s="1"/>
  <c r="CO24" i="22"/>
  <c r="CZ24" i="22" s="1"/>
  <c r="DA24" i="22" s="1"/>
  <c r="DC24" i="22" s="1"/>
  <c r="DE24" i="22" s="1"/>
  <c r="CO23" i="22"/>
  <c r="CZ23" i="22" s="1"/>
  <c r="DA23" i="22" s="1"/>
  <c r="DC23" i="22" s="1"/>
  <c r="DE23" i="22" s="1"/>
  <c r="CO20" i="22"/>
  <c r="CZ20" i="22" s="1"/>
  <c r="DA20" i="22" s="1"/>
  <c r="DC20" i="22" s="1"/>
  <c r="DE20" i="22" s="1"/>
  <c r="CO15" i="22"/>
  <c r="CZ15" i="22" s="1"/>
  <c r="DA15" i="22" s="1"/>
  <c r="DC15" i="22" s="1"/>
  <c r="DE15" i="22" s="1"/>
  <c r="CO11" i="22"/>
  <c r="CZ11" i="22" s="1"/>
  <c r="DA11" i="22" s="1"/>
  <c r="DC11" i="22" s="1"/>
  <c r="DE11" i="22" s="1"/>
  <c r="CZ14" i="22"/>
  <c r="DA14" i="22" s="1"/>
  <c r="DC14" i="22" s="1"/>
  <c r="DE14" i="22" s="1"/>
  <c r="AX30" i="22"/>
  <c r="AX29" i="22"/>
  <c r="AX32" i="22"/>
  <c r="AX15" i="22"/>
  <c r="AX11" i="22"/>
  <c r="AX20" i="22"/>
  <c r="AX24" i="22"/>
  <c r="AX23" i="22"/>
  <c r="AX14" i="22"/>
  <c r="AW46" i="22"/>
  <c r="CO46" i="22" l="1"/>
  <c r="CZ46" i="22" s="1"/>
  <c r="DA46" i="22" s="1"/>
  <c r="DC46" i="22" s="1"/>
  <c r="DE46" i="22" s="1"/>
  <c r="AW43" i="22"/>
  <c r="AV38" i="22"/>
  <c r="CO43" i="22" l="1"/>
  <c r="CZ43" i="22" s="1"/>
  <c r="DA43" i="22" s="1"/>
  <c r="DC43" i="22" s="1"/>
  <c r="DE43" i="22" s="1"/>
  <c r="CY38" i="22"/>
  <c r="AW38" i="22"/>
  <c r="AY38" i="22" s="1"/>
  <c r="AW4" i="22"/>
  <c r="CY2" i="22"/>
  <c r="DB2" i="22" l="1"/>
  <c r="DB38" i="22"/>
  <c r="CO4" i="22"/>
  <c r="CZ4" i="22" s="1"/>
  <c r="DA4" i="22" s="1"/>
  <c r="DC4" i="22" s="1"/>
  <c r="DE4" i="22" s="1"/>
  <c r="CO38" i="22"/>
  <c r="CZ38" i="22" s="1"/>
  <c r="DA38" i="22" s="1"/>
  <c r="DA2" i="22"/>
  <c r="DC38" i="22" l="1"/>
  <c r="DE38" i="22" s="1"/>
  <c r="DC2" i="22"/>
  <c r="DE2" i="22" s="1"/>
  <c r="AM24" i="22"/>
  <c r="AM23" i="22"/>
  <c r="AP25" i="22"/>
  <c r="BX25" i="22" s="1"/>
  <c r="AM15" i="22"/>
  <c r="AM20" i="22"/>
  <c r="AM11" i="22"/>
  <c r="AM14" i="22"/>
  <c r="AM8" i="22"/>
  <c r="CU25" i="22" l="1"/>
  <c r="DF25" i="22" s="1"/>
  <c r="AX103" i="22"/>
  <c r="AX102" i="22"/>
  <c r="AX97" i="22"/>
  <c r="AX101" i="22"/>
  <c r="AX96" i="22"/>
  <c r="AX92" i="22"/>
  <c r="AX86" i="22"/>
  <c r="AX91" i="22"/>
  <c r="AX87" i="22"/>
  <c r="AX84" i="22"/>
  <c r="AX85" i="22"/>
  <c r="AX83" i="22"/>
  <c r="AX82" i="22"/>
  <c r="AX81" i="22"/>
  <c r="AX78" i="22"/>
  <c r="AX77" i="22"/>
  <c r="AX76" i="22"/>
  <c r="AX75" i="22"/>
  <c r="AX71" i="22"/>
  <c r="AX69" i="22"/>
  <c r="AX59" i="22"/>
  <c r="AX55" i="22"/>
  <c r="AX45" i="22"/>
  <c r="AX74" i="22"/>
  <c r="AX63" i="22"/>
  <c r="AX60" i="22"/>
  <c r="AX73" i="22"/>
  <c r="AX72" i="22"/>
  <c r="AX65" i="22"/>
  <c r="AX66" i="22"/>
  <c r="AX56" i="22"/>
  <c r="AX67" i="22"/>
  <c r="AX64" i="22"/>
  <c r="AX68" i="22"/>
  <c r="AX62" i="22"/>
  <c r="AX58" i="22"/>
  <c r="AX61" i="22"/>
  <c r="AX57" i="22"/>
  <c r="AX48" i="22"/>
  <c r="AX39" i="22"/>
  <c r="AX34" i="22"/>
  <c r="AX49" i="22"/>
  <c r="AX54" i="22"/>
  <c r="AX53" i="22"/>
  <c r="AX52" i="22"/>
  <c r="AX51" i="22"/>
  <c r="AX47" i="22"/>
  <c r="AX46" i="22"/>
  <c r="AX44" i="22"/>
  <c r="AX43" i="22"/>
  <c r="AX42" i="22"/>
  <c r="AX38" i="22"/>
  <c r="AX41" i="22"/>
  <c r="AX40" i="22"/>
  <c r="AX37" i="22"/>
  <c r="AX36" i="22"/>
  <c r="AX33" i="22"/>
  <c r="AX7" i="22"/>
  <c r="AX6" i="22"/>
  <c r="AX4" i="22"/>
  <c r="AX2" i="22"/>
  <c r="AX5" i="22"/>
  <c r="AW3" i="22"/>
  <c r="AP8" i="22"/>
  <c r="BX8" i="22" s="1"/>
  <c r="AP3" i="22"/>
  <c r="BX3" i="22" s="1"/>
  <c r="AP2" i="22"/>
  <c r="BX2" i="22" s="1"/>
  <c r="CU2" i="22" s="1"/>
  <c r="DF2" i="22" s="1"/>
  <c r="AP107" i="22"/>
  <c r="BX107" i="22" s="1"/>
  <c r="AP106" i="22"/>
  <c r="BX106" i="22" s="1"/>
  <c r="AP105" i="22"/>
  <c r="AP108" i="22"/>
  <c r="BX108" i="22" s="1"/>
  <c r="AP103" i="22"/>
  <c r="BX103" i="22" s="1"/>
  <c r="AP102" i="22"/>
  <c r="BX102" i="22" s="1"/>
  <c r="AP97" i="22"/>
  <c r="BX97" i="22" s="1"/>
  <c r="AP101" i="22"/>
  <c r="AP96" i="22"/>
  <c r="BX96" i="22" s="1"/>
  <c r="AP92" i="22"/>
  <c r="BX92" i="22" s="1"/>
  <c r="AP86" i="22"/>
  <c r="BX86" i="22" s="1"/>
  <c r="AP91" i="22"/>
  <c r="BX91" i="22" s="1"/>
  <c r="AP87" i="22"/>
  <c r="BX87" i="22" s="1"/>
  <c r="AP84" i="22"/>
  <c r="BX84" i="22" s="1"/>
  <c r="AP85" i="22"/>
  <c r="BX85" i="22" s="1"/>
  <c r="AP83" i="22"/>
  <c r="BX83" i="22" s="1"/>
  <c r="AP82" i="22"/>
  <c r="BX82" i="22" s="1"/>
  <c r="AP81" i="22"/>
  <c r="BX81" i="22" s="1"/>
  <c r="AP78" i="22"/>
  <c r="BX78" i="22" s="1"/>
  <c r="AP77" i="22"/>
  <c r="BX77" i="22" s="1"/>
  <c r="AP76" i="22"/>
  <c r="BX76" i="22" s="1"/>
  <c r="AP75" i="22"/>
  <c r="BX75" i="22" s="1"/>
  <c r="AP71" i="22"/>
  <c r="AP69" i="22"/>
  <c r="AP59" i="22"/>
  <c r="AP55" i="22"/>
  <c r="AP45" i="22"/>
  <c r="BX45" i="22" s="1"/>
  <c r="AP74" i="22"/>
  <c r="BX74" i="22" s="1"/>
  <c r="AP60" i="22"/>
  <c r="BX60" i="22" s="1"/>
  <c r="AP73" i="22"/>
  <c r="BX73" i="22" s="1"/>
  <c r="AP72" i="22"/>
  <c r="BX72" i="22" s="1"/>
  <c r="AP66" i="22"/>
  <c r="BX66" i="22" s="1"/>
  <c r="AP56" i="22"/>
  <c r="AP67" i="22"/>
  <c r="BX67" i="22" s="1"/>
  <c r="AP64" i="22"/>
  <c r="BX64" i="22" s="1"/>
  <c r="AP68" i="22"/>
  <c r="BX68" i="22" s="1"/>
  <c r="AP62" i="22"/>
  <c r="BX62" i="22" s="1"/>
  <c r="AP58" i="22"/>
  <c r="BX58" i="22" s="1"/>
  <c r="AP61" i="22"/>
  <c r="BX61" i="22" s="1"/>
  <c r="AP57" i="22"/>
  <c r="AP48" i="22"/>
  <c r="BX48" i="22" s="1"/>
  <c r="AP39" i="22"/>
  <c r="AP34" i="22"/>
  <c r="AP49" i="22"/>
  <c r="BX49" i="22" s="1"/>
  <c r="AP54" i="22"/>
  <c r="BX54" i="22" s="1"/>
  <c r="AP53" i="22"/>
  <c r="BX53" i="22" s="1"/>
  <c r="AP52" i="22"/>
  <c r="AP51" i="22"/>
  <c r="BX51" i="22" s="1"/>
  <c r="AP47" i="22"/>
  <c r="BX47" i="22" s="1"/>
  <c r="AP46" i="22"/>
  <c r="BX46" i="22" s="1"/>
  <c r="AP44" i="22"/>
  <c r="BX44" i="22" s="1"/>
  <c r="AP43" i="22"/>
  <c r="BX43" i="22" s="1"/>
  <c r="AP42" i="22"/>
  <c r="BX42" i="22" s="1"/>
  <c r="AP38" i="22"/>
  <c r="BX38" i="22" s="1"/>
  <c r="AP41" i="22"/>
  <c r="BX41" i="22" s="1"/>
  <c r="AP40" i="22"/>
  <c r="AP37" i="22"/>
  <c r="BX37" i="22" s="1"/>
  <c r="AP36" i="22"/>
  <c r="BX36" i="22" s="1"/>
  <c r="AP33" i="22"/>
  <c r="BX33" i="22" s="1"/>
  <c r="AP32" i="22"/>
  <c r="BX32" i="22" s="1"/>
  <c r="AP30" i="22"/>
  <c r="BX30" i="22" s="1"/>
  <c r="AP35" i="22"/>
  <c r="BX35" i="22" s="1"/>
  <c r="AP29" i="22"/>
  <c r="BX29" i="22" s="1"/>
  <c r="AP31" i="22"/>
  <c r="BX31" i="22" s="1"/>
  <c r="AP28" i="22"/>
  <c r="BX28" i="22" s="1"/>
  <c r="AP27" i="22"/>
  <c r="AP26" i="22"/>
  <c r="AP24" i="22"/>
  <c r="BX24" i="22" s="1"/>
  <c r="AP23" i="22"/>
  <c r="BX23" i="22" s="1"/>
  <c r="AP22" i="22"/>
  <c r="BX22" i="22" s="1"/>
  <c r="AP19" i="22"/>
  <c r="BX19" i="22" s="1"/>
  <c r="AP18" i="22"/>
  <c r="BX18" i="22" s="1"/>
  <c r="AP17" i="22"/>
  <c r="BX17" i="22" s="1"/>
  <c r="AP16" i="22"/>
  <c r="AP12" i="22"/>
  <c r="BX12" i="22" s="1"/>
  <c r="AP7" i="22"/>
  <c r="BX7" i="22" s="1"/>
  <c r="AP6" i="22"/>
  <c r="BX6" i="22" s="1"/>
  <c r="AP15" i="22"/>
  <c r="BX15" i="22" s="1"/>
  <c r="AP20" i="22"/>
  <c r="BX20" i="22" s="1"/>
  <c r="AP11" i="22"/>
  <c r="BX11" i="22" s="1"/>
  <c r="AP14" i="22"/>
  <c r="BX14" i="22" s="1"/>
  <c r="AP13" i="22"/>
  <c r="AP9" i="22"/>
  <c r="AP10" i="22"/>
  <c r="AP4" i="22"/>
  <c r="AP5" i="22"/>
  <c r="BX5" i="22" s="1"/>
  <c r="CO3" i="22" l="1"/>
  <c r="CZ3" i="22" s="1"/>
  <c r="DA3" i="22" s="1"/>
  <c r="DC3" i="22" s="1"/>
  <c r="DE3" i="22" s="1"/>
  <c r="BX56" i="22"/>
  <c r="CU56" i="22" s="1"/>
  <c r="DF56" i="22" s="1"/>
  <c r="BX59" i="22"/>
  <c r="CU59" i="22" s="1"/>
  <c r="DF59" i="22" s="1"/>
  <c r="BX4" i="22"/>
  <c r="BX10" i="22"/>
  <c r="BX40" i="22"/>
  <c r="BX57" i="22"/>
  <c r="CU69" i="22"/>
  <c r="DF69" i="22" s="1"/>
  <c r="BX69" i="22"/>
  <c r="BX101" i="22"/>
  <c r="CU101" i="22" s="1"/>
  <c r="DF101" i="22" s="1"/>
  <c r="BX9" i="22"/>
  <c r="CU9" i="22" s="1"/>
  <c r="DF9" i="22" s="1"/>
  <c r="BX26" i="22"/>
  <c r="BX52" i="22"/>
  <c r="CU52" i="22" s="1"/>
  <c r="DF52" i="22" s="1"/>
  <c r="BX34" i="22"/>
  <c r="BX71" i="22"/>
  <c r="CU71" i="22" s="1"/>
  <c r="DF71" i="22" s="1"/>
  <c r="BX105" i="22"/>
  <c r="CU105" i="22" s="1"/>
  <c r="DF105" i="22" s="1"/>
  <c r="BX13" i="22"/>
  <c r="CU13" i="22" s="1"/>
  <c r="DF13" i="22" s="1"/>
  <c r="BX16" i="22"/>
  <c r="CU16" i="22" s="1"/>
  <c r="DF16" i="22" s="1"/>
  <c r="BX27" i="22"/>
  <c r="BX39" i="22"/>
  <c r="CU39" i="22" s="1"/>
  <c r="DF39" i="22" s="1"/>
  <c r="BX55" i="22"/>
  <c r="CU55" i="22" s="1"/>
  <c r="DF55" i="22" s="1"/>
  <c r="CU66" i="22"/>
  <c r="DF66" i="22" s="1"/>
  <c r="CU60" i="22"/>
  <c r="DF60" i="22" s="1"/>
  <c r="CU96" i="22"/>
  <c r="DF96" i="22" s="1"/>
  <c r="CU97" i="22"/>
  <c r="DF97" i="22" s="1"/>
  <c r="CU103" i="22"/>
  <c r="DF103" i="22" s="1"/>
  <c r="CU108" i="22"/>
  <c r="DF108" i="22" s="1"/>
  <c r="CU106" i="22"/>
  <c r="DF106" i="22" s="1"/>
  <c r="CU107" i="22"/>
  <c r="DF107" i="22" s="1"/>
  <c r="CU5" i="22"/>
  <c r="DF5" i="22" s="1"/>
  <c r="CU6" i="22"/>
  <c r="DF6" i="22" s="1"/>
  <c r="CU26" i="22"/>
  <c r="DF26" i="22" s="1"/>
  <c r="CU31" i="22"/>
  <c r="DF31" i="22" s="1"/>
  <c r="CU33" i="22"/>
  <c r="DF33" i="22" s="1"/>
  <c r="CU40" i="22"/>
  <c r="DF40" i="22" s="1"/>
  <c r="CU57" i="22"/>
  <c r="DF57" i="22" s="1"/>
  <c r="CU45" i="22"/>
  <c r="DF45" i="22" s="1"/>
  <c r="CU3" i="22"/>
  <c r="DF3" i="22" s="1"/>
  <c r="CU12" i="22"/>
  <c r="DF12" i="22" s="1"/>
  <c r="CU29" i="22"/>
  <c r="DF29" i="22" s="1"/>
  <c r="CU15" i="22"/>
  <c r="DF15" i="22" s="1"/>
  <c r="CU22" i="22"/>
  <c r="DF22" i="22" s="1"/>
  <c r="CU35" i="22"/>
  <c r="DF35" i="22" s="1"/>
  <c r="CU36" i="22"/>
  <c r="DF36" i="22" s="1"/>
  <c r="CU38" i="22"/>
  <c r="DF38" i="22" s="1"/>
  <c r="CU46" i="22"/>
  <c r="DF46" i="22" s="1"/>
  <c r="CU53" i="22"/>
  <c r="DF53" i="22" s="1"/>
  <c r="CU58" i="22"/>
  <c r="DF58" i="22" s="1"/>
  <c r="CU67" i="22"/>
  <c r="DF67" i="22" s="1"/>
  <c r="CU72" i="22"/>
  <c r="DF72" i="22" s="1"/>
  <c r="CU74" i="22"/>
  <c r="DF74" i="22" s="1"/>
  <c r="CU77" i="22"/>
  <c r="DF77" i="22" s="1"/>
  <c r="CU83" i="22"/>
  <c r="DF83" i="22" s="1"/>
  <c r="CU91" i="22"/>
  <c r="DF91" i="22" s="1"/>
  <c r="CU41" i="22"/>
  <c r="DF41" i="22" s="1"/>
  <c r="CU4" i="22"/>
  <c r="DF4" i="22" s="1"/>
  <c r="CU14" i="22"/>
  <c r="DF14" i="22" s="1"/>
  <c r="CU17" i="22"/>
  <c r="DF17" i="22" s="1"/>
  <c r="CU23" i="22"/>
  <c r="DF23" i="22" s="1"/>
  <c r="CU28" i="22"/>
  <c r="DF28" i="22" s="1"/>
  <c r="CU30" i="22"/>
  <c r="DF30" i="22" s="1"/>
  <c r="CU37" i="22"/>
  <c r="DF37" i="22" s="1"/>
  <c r="CU42" i="22"/>
  <c r="DF42" i="22" s="1"/>
  <c r="CU47" i="22"/>
  <c r="DF47" i="22" s="1"/>
  <c r="CU54" i="22"/>
  <c r="DF54" i="22" s="1"/>
  <c r="CU62" i="22"/>
  <c r="DF62" i="22" s="1"/>
  <c r="CU73" i="22"/>
  <c r="DF73" i="22" s="1"/>
  <c r="CU78" i="22"/>
  <c r="DF78" i="22" s="1"/>
  <c r="CU85" i="22"/>
  <c r="DF85" i="22" s="1"/>
  <c r="CU86" i="22"/>
  <c r="DF86" i="22" s="1"/>
  <c r="CU20" i="22"/>
  <c r="DF20" i="22" s="1"/>
  <c r="CU19" i="22"/>
  <c r="DF19" i="22" s="1"/>
  <c r="CU11" i="22"/>
  <c r="DF11" i="22" s="1"/>
  <c r="CU7" i="22"/>
  <c r="DF7" i="22" s="1"/>
  <c r="CU18" i="22"/>
  <c r="DF18" i="22" s="1"/>
  <c r="CU24" i="22"/>
  <c r="DF24" i="22" s="1"/>
  <c r="CU32" i="22"/>
  <c r="DF32" i="22" s="1"/>
  <c r="CU43" i="22"/>
  <c r="DF43" i="22" s="1"/>
  <c r="CU51" i="22"/>
  <c r="DF51" i="22" s="1"/>
  <c r="CU49" i="22"/>
  <c r="DF49" i="22" s="1"/>
  <c r="CU68" i="22"/>
  <c r="DF68" i="22" s="1"/>
  <c r="CU75" i="22"/>
  <c r="DF75" i="22" s="1"/>
  <c r="CU81" i="22"/>
  <c r="DF81" i="22" s="1"/>
  <c r="CU84" i="22"/>
  <c r="DF84" i="22" s="1"/>
  <c r="CU92" i="22"/>
  <c r="DF92" i="22" s="1"/>
  <c r="CU61" i="22"/>
  <c r="DF61" i="22" s="1"/>
  <c r="CU64" i="22"/>
  <c r="DF64" i="22" s="1"/>
  <c r="CU76" i="22"/>
  <c r="DF76" i="22" s="1"/>
  <c r="CU82" i="22"/>
  <c r="DF82" i="22" s="1"/>
  <c r="CU8" i="22"/>
  <c r="DF8" i="22" s="1"/>
  <c r="CU44" i="22"/>
  <c r="DF44" i="22" s="1"/>
  <c r="CU10" i="22"/>
  <c r="DF10" i="22" s="1"/>
  <c r="AX3" i="22"/>
  <c r="C2" i="22"/>
</calcChain>
</file>

<file path=xl/comments1.xml><?xml version="1.0" encoding="utf-8"?>
<comments xmlns="http://schemas.openxmlformats.org/spreadsheetml/2006/main">
  <authors>
    <author>Maria Yenifer Prada Peña</author>
  </authors>
  <commentList>
    <comment ref="U201" authorId="0">
      <text>
        <r>
          <rPr>
            <b/>
            <sz val="9"/>
            <color indexed="81"/>
            <rFont val="Tahoma"/>
            <family val="2"/>
          </rPr>
          <t>Maria Yenifer Prada Peña:</t>
        </r>
        <r>
          <rPr>
            <sz val="9"/>
            <color indexed="81"/>
            <rFont val="Tahoma"/>
            <family val="2"/>
          </rPr>
          <t xml:space="preserve">
reporte 3 trimestre sireci</t>
        </r>
      </text>
    </comment>
  </commentList>
</comments>
</file>

<file path=xl/sharedStrings.xml><?xml version="1.0" encoding="utf-8"?>
<sst xmlns="http://schemas.openxmlformats.org/spreadsheetml/2006/main" count="6373" uniqueCount="1803">
  <si>
    <t>No PROCESO</t>
  </si>
  <si>
    <t>MODALIDAD</t>
  </si>
  <si>
    <t>No. CONTRATO</t>
  </si>
  <si>
    <t>ESTADO</t>
  </si>
  <si>
    <t>TIPO DE CONTRATO</t>
  </si>
  <si>
    <t>CONTRATISTA</t>
  </si>
  <si>
    <t>OBJETO</t>
  </si>
  <si>
    <t>ARRENDAMIENTO</t>
  </si>
  <si>
    <t>001</t>
  </si>
  <si>
    <t>004</t>
  </si>
  <si>
    <t>005</t>
  </si>
  <si>
    <t>007</t>
  </si>
  <si>
    <t>024</t>
  </si>
  <si>
    <t>FECHA DE FIRMA</t>
  </si>
  <si>
    <t>INTERADMINISTRATIVO</t>
  </si>
  <si>
    <t>EJECUCION</t>
  </si>
  <si>
    <t>APROBACION</t>
  </si>
  <si>
    <t xml:space="preserve">VIGENCIA </t>
  </si>
  <si>
    <t>NELLY SUSANA TORRES NAVAS</t>
  </si>
  <si>
    <t>JOSE ALFREDO GUERRERO MONROY</t>
  </si>
  <si>
    <t>CELEBRADO</t>
  </si>
  <si>
    <t>COMPRAVENTA</t>
  </si>
  <si>
    <t>MANTENIMIENTO</t>
  </si>
  <si>
    <t>SUMINISTRO</t>
  </si>
  <si>
    <t>OBRA</t>
  </si>
  <si>
    <t>VALOR</t>
  </si>
  <si>
    <t>AMPARO</t>
  </si>
  <si>
    <t>%</t>
  </si>
  <si>
    <t>ANA MERCEDES FIGUEROA RAMIREZ</t>
  </si>
  <si>
    <t>LUZ REINELDA SANCHEZ GIL</t>
  </si>
  <si>
    <t>NOMBRE</t>
  </si>
  <si>
    <t>A CARGO</t>
  </si>
  <si>
    <t>Risdel</t>
  </si>
  <si>
    <t>Yenifer</t>
  </si>
  <si>
    <t>1</t>
  </si>
  <si>
    <t>FECHA DE TERMINACION</t>
  </si>
  <si>
    <t>026</t>
  </si>
  <si>
    <t>031</t>
  </si>
  <si>
    <t>034</t>
  </si>
  <si>
    <t>Sandra</t>
  </si>
  <si>
    <t>NO REQUIERE</t>
  </si>
  <si>
    <t>IBETH SENOVIA GUTIERREZ GUARDO</t>
  </si>
  <si>
    <t>DIAS</t>
  </si>
  <si>
    <t>MARCELA MANRIQUE CASTRO</t>
  </si>
  <si>
    <t>FRANK DANIEL RAMOS CHAPARRO</t>
  </si>
  <si>
    <t>JUDY MELINDA FERNANDEZ BAQUERO</t>
  </si>
  <si>
    <t>MARIA DEISSY CASTIBLANCO RUIZ</t>
  </si>
  <si>
    <t>GERMAN RUBIANO BELTRAN</t>
  </si>
  <si>
    <t>KEIBER ALEXANDER COLORADO LANDAZURI</t>
  </si>
  <si>
    <t>ELVIS LEONARDO SIERRA JIMENEZ</t>
  </si>
  <si>
    <t>ROBINSON VALENCIA GIRALDO</t>
  </si>
  <si>
    <t>FECHA INICIO</t>
  </si>
  <si>
    <t>LUZ MIRIAM BOTERO SERNA</t>
  </si>
  <si>
    <t>JOSE IGNACIO CASTILLO RICO</t>
  </si>
  <si>
    <t>RODRIGO DIAZ CASTAÑO</t>
  </si>
  <si>
    <t>TAMARA CABEZA PACHECO</t>
  </si>
  <si>
    <t>DORIS YANETH GUAUÑA PISSO</t>
  </si>
  <si>
    <t>VICTOR JULIO CARRILLO ROMERO</t>
  </si>
  <si>
    <t>PRESTACION DE SERVICIOS</t>
  </si>
  <si>
    <t>CUMPLIMIENTO / CALIDAD / SALARIOS</t>
  </si>
  <si>
    <t>GILMER MOISES AMEZQUITA MONROY</t>
  </si>
  <si>
    <t>CARLOS ALBERTO ARCHILA CABRERA</t>
  </si>
  <si>
    <t>MINIMA CUANTIA</t>
  </si>
  <si>
    <t>JAMELIA TORRES GOMEZ</t>
  </si>
  <si>
    <t>MAURICIO MOYA PAEZ</t>
  </si>
  <si>
    <t>LEONIDAS ALBERTO PONCE CALVO</t>
  </si>
  <si>
    <t>LILIANA ASTRID CASTELLANOS TORRES</t>
  </si>
  <si>
    <t>2</t>
  </si>
  <si>
    <t>JURIDICA</t>
  </si>
  <si>
    <t>DV</t>
  </si>
  <si>
    <t>4</t>
  </si>
  <si>
    <t>9</t>
  </si>
  <si>
    <t>3</t>
  </si>
  <si>
    <t>6</t>
  </si>
  <si>
    <t>0</t>
  </si>
  <si>
    <t>5</t>
  </si>
  <si>
    <t>7</t>
  </si>
  <si>
    <t>8</t>
  </si>
  <si>
    <t>%EJECUCION</t>
  </si>
  <si>
    <t>WINSTON ANDRES MARTINEZ ACOSTA</t>
  </si>
  <si>
    <t>BOGOTA</t>
  </si>
  <si>
    <t>TURBO</t>
  </si>
  <si>
    <t>ANTIOQUIA</t>
  </si>
  <si>
    <t>LUGAR EJECUCION
DEPARTAMENTO</t>
  </si>
  <si>
    <t>NARIÑO</t>
  </si>
  <si>
    <t>QUINDIO</t>
  </si>
  <si>
    <t>RISARALDA</t>
  </si>
  <si>
    <t>NACIONAL</t>
  </si>
  <si>
    <t>VALLE DEL CAUCA</t>
  </si>
  <si>
    <t>LUGAR EJECUCION
MUNICIPIO</t>
  </si>
  <si>
    <t>ARMENIA</t>
  </si>
  <si>
    <t>PEREIRA</t>
  </si>
  <si>
    <t>CALI</t>
  </si>
  <si>
    <t>NORTE DE SANTANDER</t>
  </si>
  <si>
    <t>CUCUTA</t>
  </si>
  <si>
    <t>GUAJIRA</t>
  </si>
  <si>
    <t>AMAZONAS</t>
  </si>
  <si>
    <t>LETICIA</t>
  </si>
  <si>
    <t>CRISTHY LEIDI GRANADOS CRUZ</t>
  </si>
  <si>
    <t>CARLOS JULIO PERILLA JIMENO</t>
  </si>
  <si>
    <t>JUAN PABLO ROJAS MESA</t>
  </si>
  <si>
    <t>NA</t>
  </si>
  <si>
    <t>JUAN CARLOS RANGEL GIL</t>
  </si>
  <si>
    <t>MAURICIO FERNEY CAICEDO CHAPARRO</t>
  </si>
  <si>
    <t>JUAN FELIPE HENAO LEIVA</t>
  </si>
  <si>
    <t>DIRECTA</t>
  </si>
  <si>
    <t>PAGOS</t>
  </si>
  <si>
    <t>VALOR TOTAL
DEL CONTRATO</t>
  </si>
  <si>
    <t>TIEMPO</t>
  </si>
  <si>
    <t>LICITACION PUBLICA</t>
  </si>
  <si>
    <t>SUBASTA</t>
  </si>
  <si>
    <t>CONCURSO DE MERITOS</t>
  </si>
  <si>
    <t>MENOR CUANTIA</t>
  </si>
  <si>
    <t>OTRO</t>
  </si>
  <si>
    <t>JOAQUIN ANTONIO RODRIGUEZ VILLEGAS</t>
  </si>
  <si>
    <t>CARLOS FREDDY CRUZ VELASQUEZ</t>
  </si>
  <si>
    <t>DORIS ALIETH MARTINEZ AGUILAR</t>
  </si>
  <si>
    <t>REGIONAL</t>
  </si>
  <si>
    <t>OLGA ROSARIO MORANTES GALLARDO</t>
  </si>
  <si>
    <t>SERGIO ANDRES BLANCO SUAREZ</t>
  </si>
  <si>
    <t>NESTOR HERNANDO MONTENEGRO GOMEZ</t>
  </si>
  <si>
    <t>ADMINISTRATIVA</t>
  </si>
  <si>
    <t>ASEGURADORA</t>
  </si>
  <si>
    <t>APOYO</t>
  </si>
  <si>
    <t>TECNOLOGIA</t>
  </si>
  <si>
    <t>TALENTO HUMANO</t>
  </si>
  <si>
    <t>PLANEACION</t>
  </si>
  <si>
    <t>CHOCO</t>
  </si>
  <si>
    <t>AVANCE JURIDICO CASA EDITORIAL LTDA</t>
  </si>
  <si>
    <t>CASA EDITORIAL EL TIEMPO S.A.</t>
  </si>
  <si>
    <t>SUSCRIPCION</t>
  </si>
  <si>
    <t>PUBLICACION</t>
  </si>
  <si>
    <t>FINANCIERA</t>
  </si>
  <si>
    <t>CONTRATOS</t>
  </si>
  <si>
    <t>SANDRO EDUARDO MURCIA ALFONSO</t>
  </si>
  <si>
    <t>SANITAS SAS</t>
  </si>
  <si>
    <t>VALOR VF</t>
  </si>
  <si>
    <t>TOTAL CONTRATO</t>
  </si>
  <si>
    <t>NOMBRE SUPERVISOR</t>
  </si>
  <si>
    <t>CEDULA SUPERVISOR</t>
  </si>
  <si>
    <t>COMUNICACIONES</t>
  </si>
  <si>
    <t>JUAN MANUEL CAICEDO CARDONA</t>
  </si>
  <si>
    <t>DANIEL FERNANDO YEPES DOMINGUEZ</t>
  </si>
  <si>
    <t>ELISABET USECHE MARIN</t>
  </si>
  <si>
    <t>MARIA TERESA JIMENEZ FERNANDEZ</t>
  </si>
  <si>
    <t>ROLANDO GARNICA ARIAS</t>
  </si>
  <si>
    <t>SECRETARIA GENERAL</t>
  </si>
  <si>
    <t>HANNE MEDINA DOSANTOS</t>
  </si>
  <si>
    <t>Contratar la prestación del servicio de lavado del parque automotor de la Regional Andina y del Nivel Central</t>
  </si>
  <si>
    <t>JAIRO ALEXANDER CASALLAS MACHETE</t>
  </si>
  <si>
    <t>VIGENCIA FUTURA</t>
  </si>
  <si>
    <t>PROFESIONAL</t>
  </si>
  <si>
    <t>TOTAL ADICIONES</t>
  </si>
  <si>
    <t>DEICY ANDREA MENDEZ AGUIRRE</t>
  </si>
  <si>
    <t>GLORIA SANINT JARAMILLO</t>
  </si>
  <si>
    <t>FECHA PUBLICACION PROCESO</t>
  </si>
  <si>
    <t>Servicios de Edificación, Construcción de Instalaciones y Mantenimiento</t>
  </si>
  <si>
    <t>Servicios de Transporte, Almacenaje y Correo</t>
  </si>
  <si>
    <t>servicios de gestion, servicios profesionales de empresa y servicios administrativos</t>
  </si>
  <si>
    <t>CAPACITACION</t>
  </si>
  <si>
    <t>DIRECCION</t>
  </si>
  <si>
    <t>Servicio de transporte, almacenaje y Correo</t>
  </si>
  <si>
    <t>CONSULTORIA</t>
  </si>
  <si>
    <t>Contratar la prestación de servicios de salud para realizar los exámenes médicos ocupacionales de ingreso, periódicos y egreso, con énfasis Osteomuscular, así como los exámenes de laboratorio (Glicemia, LDL, Triglicéridos), a los funcionarios de la Unidad Administrativa Especial Migración Colombia a Nivel Nacional.</t>
  </si>
  <si>
    <t>NIVEL CENTRAL</t>
  </si>
  <si>
    <t>A-2-0-4-10-2</t>
  </si>
  <si>
    <t>A-1-0-2-14</t>
  </si>
  <si>
    <t>A-2-0-4-5-1</t>
  </si>
  <si>
    <t>A-2-0-4-4-23</t>
  </si>
  <si>
    <t>C-510-1002-1</t>
  </si>
  <si>
    <t>A-2-0-4-7-3</t>
  </si>
  <si>
    <t>A-2-0-4-5-6</t>
  </si>
  <si>
    <t>A-2-0-4-7-6</t>
  </si>
  <si>
    <t>C-223-1002-1</t>
  </si>
  <si>
    <t>A-2-0-4-7-5</t>
  </si>
  <si>
    <t>A-2-0-4-41-13</t>
  </si>
  <si>
    <t>A-2-0-4-4-1</t>
  </si>
  <si>
    <t>A-2-0-4-5-2</t>
  </si>
  <si>
    <t>CDP</t>
  </si>
  <si>
    <t>RUBRO</t>
  </si>
  <si>
    <t>A-2-0-4-2-2</t>
  </si>
  <si>
    <t>Servicios de Salud</t>
  </si>
  <si>
    <t>extemporaneidad</t>
  </si>
  <si>
    <t>fecha de publicacion CONTRATO</t>
  </si>
  <si>
    <t>FECHA REGISTRO</t>
  </si>
  <si>
    <t xml:space="preserve">A-2-0-4-5-6 </t>
  </si>
  <si>
    <t>CORREO</t>
  </si>
  <si>
    <t>A-2-0-4-9-13</t>
  </si>
  <si>
    <t>A-2-0-4-4-6</t>
  </si>
  <si>
    <t>A-2-0-4-4-15</t>
  </si>
  <si>
    <t>A-2-0-4-6-7</t>
  </si>
  <si>
    <t>TRANSPORTE</t>
  </si>
  <si>
    <t>DOTACION</t>
  </si>
  <si>
    <t>JAVIER EDUARDO RUIZ CUESTA</t>
  </si>
  <si>
    <t>CHUBB</t>
  </si>
  <si>
    <t>4M-3A-4M</t>
  </si>
  <si>
    <t xml:space="preserve">Materiales Combustibles, Aditivos para Combustibles, Lubricantes y Anticorrosivos </t>
  </si>
  <si>
    <t>Servicios Editoriales, de Diseño, de Artes Graficas y Bellas Artes</t>
  </si>
  <si>
    <t>MARTHA CECILIA GIRALDO RESTREPO - PARQUEADERO AGA</t>
  </si>
  <si>
    <t>AREIZA PRIMOS LTDA</t>
  </si>
  <si>
    <t>INICIO</t>
  </si>
  <si>
    <t>TERMINACION</t>
  </si>
  <si>
    <t>CONTROL MIGRATORIO</t>
  </si>
  <si>
    <t xml:space="preserve">Servicios de Gestion, Servicios Profesionales de Empresa y Servicios Administrativos </t>
  </si>
  <si>
    <t xml:space="preserve">JULIO RAMON PIZARRO PEREZ </t>
  </si>
  <si>
    <t>SIRECI</t>
  </si>
  <si>
    <t>JULIO ALBERTO GONZALEZ SEPULVEDA</t>
  </si>
  <si>
    <t xml:space="preserve">MARIA AYDEE RIVERA </t>
  </si>
  <si>
    <t xml:space="preserve">Servicios Basados en Ingeniería, Investigación y Tecnología </t>
  </si>
  <si>
    <t>ARCHIVO</t>
  </si>
  <si>
    <t xml:space="preserve">Servicios de Transporte, Almacenaje y Correo </t>
  </si>
  <si>
    <t>Marcela</t>
  </si>
  <si>
    <t>ORDEN DE COMPRA</t>
  </si>
  <si>
    <t>DISTRIBUIDORA NISSAN S.A.</t>
  </si>
  <si>
    <t>FIANZAS</t>
  </si>
  <si>
    <t>NUMERO RP</t>
  </si>
  <si>
    <t>FECHA RP</t>
  </si>
  <si>
    <t>ADICION REGISTRO</t>
  </si>
  <si>
    <t>PRORROGA FECHA</t>
  </si>
  <si>
    <t>RICARDO GONZALEZ FAJARDO</t>
  </si>
  <si>
    <t>20%-10%-20%</t>
  </si>
  <si>
    <t>Claudia</t>
  </si>
  <si>
    <t>JIMMY ENRIQUE GAITAN ORTIZ</t>
  </si>
  <si>
    <t>6M-4M-3A</t>
  </si>
  <si>
    <t>NOMBRE DE CODIGO</t>
  </si>
  <si>
    <t>IDENTIFICACION</t>
  </si>
  <si>
    <t>CHECK</t>
  </si>
  <si>
    <t>ORLANDO TOCANCIPA PARDO</t>
  </si>
  <si>
    <t>SALDO A LIBERAR</t>
  </si>
  <si>
    <t>CUENTAS POR PAGAR</t>
  </si>
  <si>
    <t>REGIONAL AMAZONAS</t>
  </si>
  <si>
    <t>REGIONAL OCCIDENTE</t>
  </si>
  <si>
    <t>REGIONAL ORIENTE</t>
  </si>
  <si>
    <t>REGIONAL GUAJIRA</t>
  </si>
  <si>
    <t>REGIONAL ANDINA</t>
  </si>
  <si>
    <t>REGIONAL ANTIOQUIA</t>
  </si>
  <si>
    <t>REGIONAL NARIÑO</t>
  </si>
  <si>
    <t>REGIONAL EJE CAFETERO</t>
  </si>
  <si>
    <t>REGIONAL ORINOQUIA</t>
  </si>
  <si>
    <t>REGIONAL SAN ANDRES</t>
  </si>
  <si>
    <t>REGIONAL CARIBE</t>
  </si>
  <si>
    <t>Prestar los servicios profesionales con autonomía técnica y administrativa, específicamente para apoyar y acompañar la ejecución del Proyecto de Inversión ¿Implementación del Programa de Gestión y Conservación Documental a nivel nacional</t>
  </si>
  <si>
    <t>VALOR CONTRATO 2015</t>
  </si>
  <si>
    <t>Contratar el suministro de combustibles Gasolina corriente y ACPM para el parque automotor y las plantas eléctricas del PCM de San Miguel, y los vehículos de la Regional Nariño, de la UAEMC,  que por situaciones administrativas y misionales se desplazan hasta este PCM y deben hacer su retorno.</t>
  </si>
  <si>
    <t>Servicios de gestión, servicios profesionales de empresa y servicios administrativos</t>
  </si>
  <si>
    <t>prestar los servicios Técnicos, consistentes en la implementación y el desarrollo al plan de mantenimiento que permite mantener en óptimas condiciones de funcionamiento todo el armamento con que cuenta la Entidad a nivel nacional</t>
  </si>
  <si>
    <t>GRUPO ENLACE</t>
  </si>
  <si>
    <t>Servicios de Gestión, Servicios Profesionales de Empresa y Servicios Administrativos.</t>
  </si>
  <si>
    <t>7815</t>
  </si>
  <si>
    <t>prestar servicios profesionales en la Oficina Asesora de Planeación para estructurar e implementar un modelo de sistema de información gerencial que optimice el proceso de análisis de información migratoria y la generación de conocimiento en Migración Colombia</t>
  </si>
  <si>
    <t xml:space="preserve">LEIDY ANDREA MARTINEZ GUTIERREZ </t>
  </si>
  <si>
    <t>16015</t>
  </si>
  <si>
    <t>RICARDO DE LOS RIOS VILLAMIL</t>
  </si>
  <si>
    <t>Contratar el arrendamiento de una balsa (Bien Mueble) para el parqueadero de la patrulla fluvial bajo techo, que opere las veinticuatro (24) horas del día para la citada embarcación y que ofrezca las medidas de seguridad adecuadas, específicamente en la Ciudad de Leticia en el Departamento del Amazonas</t>
  </si>
  <si>
    <t>Servicios de Gestión, Servicios Profesionales de Empresa y Servicios Administrativos</t>
  </si>
  <si>
    <t>Publicación y divulgación en el DIARIO OFICIAL,  de normas y actos administrativos de carácter general y otros documentos de carácter oficial proferidos por la Unidad Administrativa Especial Migración Colombia</t>
  </si>
  <si>
    <t>Servicios Editoriales, de Diseño, de Artes Gráficas y Bellas Artes</t>
  </si>
  <si>
    <t xml:space="preserve">IMPRENTA NACIONAL DE COLOMBIA </t>
  </si>
  <si>
    <t>8515</t>
  </si>
  <si>
    <t>RUBEN DARIO GONZALEZ HERNANDEZ</t>
  </si>
  <si>
    <t>9315</t>
  </si>
  <si>
    <t>VALOR HONOTARIOS MENSIAL</t>
  </si>
  <si>
    <t>arrendamiento el piso primero (1º ) y segundo (2º ) del inmueble ¿2 casas solar¿ ubicado en la Vereda La Calera, Corregimiento Chiles, Municipio Cumbal Departamento de Nariño</t>
  </si>
  <si>
    <t>CUMBAL</t>
  </si>
  <si>
    <t xml:space="preserve">PARMENIDES IBARRA CORDOBA </t>
  </si>
  <si>
    <t>8915</t>
  </si>
  <si>
    <t>Apoyar, liderar, impulsar y acompañar los proyectos, políticas e iniciativas institucionales misionales relacionadas con el fortalecimiento y consolidación de la gestión de control migratorio en los Puestos de Control Migratorio a nivel nacional</t>
  </si>
  <si>
    <t>8215</t>
  </si>
  <si>
    <t>apoyar a la Secretaría General en la formulación y seguimiento de los planes de acción y mejoramiento, con criterios de análisis financiero para generar los indicadores y reporte de ahorro</t>
  </si>
  <si>
    <t xml:space="preserve">EDUARDO LLAÑA SANCHEZ </t>
  </si>
  <si>
    <t>9215</t>
  </si>
  <si>
    <t>Prestar los servicios profesionales con autonomía técnica y administrativa, en Arquitectura para las labores a cargo del Área de Inmuebles de la Entidad</t>
  </si>
  <si>
    <t>9515</t>
  </si>
  <si>
    <t>apoyar estadísticamente a la Oficina Asesora de Planeación, en relación con la optimización de informes y productos estadísticos en el grupo de estudios institucionales sobre Migración en la Oficina Asesora de Planeación</t>
  </si>
  <si>
    <t>MAIRA YADIRA ORJUELA TRUJILLO</t>
  </si>
  <si>
    <t>16115</t>
  </si>
  <si>
    <t xml:space="preserve">Prestar los servicios profesionales con autonomía técnica y administrativa, específicamente para apoyar y orientara a la oficina jurídica en el manejo de procesos contenciosos, acciones administrativas y en general de los demás procesos judiciales en que sea parte la entidad </t>
  </si>
  <si>
    <t>JOAQUIN ALFONSO MEJIA PARRA</t>
  </si>
  <si>
    <t>14515</t>
  </si>
  <si>
    <t>Contratar el servicio de mantenimiento preventivo y correctivo con suministro de repuestos de excelente calidad, incluido servicio de lavado y despinche, para los vehículos multimarcas que conforman el parque automotor de la Unidad Administrativa Especial Migración Colombia, asignados a la Regional Caribe en las ciudades de Barranquilla, Montería, Santa Marta, Cartagena  y Sincelejo</t>
  </si>
  <si>
    <t>8115</t>
  </si>
  <si>
    <t>Contratar el suministro de combustibles (Gasolina Corriente y ACPM diésel corriente), para el parque automotor y las plantas eléctricas asignados a la Regional Guajira de la Unidad Administrativa Especial Migración Colombia, en las Sedes localizadas en la Calle 16 No. 3 - 28 Barrio Los Olivos de la Ciudad de Maicao, Riohacha y Puesto de Control Migratorio en el Corregimiento de Paraguachón.</t>
  </si>
  <si>
    <t>Materiales Combustibles</t>
  </si>
  <si>
    <t>10815</t>
  </si>
  <si>
    <t xml:space="preserve">Contratar el suministro de combustibles Gasolina corriente y ACPM para el parque automotor y  planta eléctrica de La Regional San Andrés </t>
  </si>
  <si>
    <t>SAN ANDRES</t>
  </si>
  <si>
    <t>9815</t>
  </si>
  <si>
    <t>Contratar el suministro de combustibles Gasolina corriente y ACPM para el parque automotor y las plantas eléctricas del CFSM y PCMT José Antonio Páez de la ciudad Arauca, y los vehículos de la Regional Orinoquia, de la UAEMC,  que por situaciones administrativas y misionales se desplazan hasta este CFSM y PCM.</t>
  </si>
  <si>
    <t>10615</t>
  </si>
  <si>
    <t xml:space="preserve">Contratar el servicio de mantenimiento preventivo y correctivo con suministro de repuestos nuevos originales u homologados, incluido servicio de lavado y despinche, para los vehículos multimarcas que conforman el parque automotor de la Unidad Administrativa Especial Migración Colombia, asignados a la Regional San Andrés en la Isla de San Andrés y Providencia </t>
  </si>
  <si>
    <t>9715</t>
  </si>
  <si>
    <t>Contratar el suministro de combustible  (gasolina y ACPM) para el parque automotor y la planta eléctrica asignadas al  PCM de Tumaco, y los vehículos de la Regional Nariño, de la UAEMC,  que por situaciones administrativas y misionales se desplazan hasta este PCM</t>
  </si>
  <si>
    <t>10415</t>
  </si>
  <si>
    <t>Contratar el suministro de combustibles Gasolina corriente y Diésel corriente (ACPM)  para el parque automotor y las plantas eléctricas asignadas a los Puestos de Control Migratorio de Turbo y Capurganá pertenecientes a la Regional Antioquia de la UNIDAD ADMINISTRATIVA ESPECIAL MIGRACION COLOMBIA</t>
  </si>
  <si>
    <t>17215</t>
  </si>
  <si>
    <t>Contratar el suministro de combustibles Gasolina corriente y ACPM para el parque automotor y la planta eléctrica del Puesto de Control Migratorio Fluvial de Puerto Carreño - Vichada, y los vehículos de la Regional Orinoquia, de la UAEMC,  que por situaciones administrativas y misionales se desplazan hasta este PCMF</t>
  </si>
  <si>
    <t>Contratar el suministro de combustibles Gasolina corriente y Diésel corriente (ACPM)  para el parque automotor y la planta eléctricas asignada a la Regional Amazonas de la UNIDAD ADMINISTRATIVA ESPECIAL MIGRACION COLOMBIA</t>
  </si>
  <si>
    <t>10015</t>
  </si>
  <si>
    <t>arrendamiento las Oficinas 207 y 2012 con sus respectivos parqueaderos que hacen parte de la torre número 3 del Edificio Argos, el cual se encuentra ubicado en la calle veintiséis (Cll. 26) número cincuenta y nueve cincuenta y uno (59 ¿51) de la ciudad de Bogotá D.C</t>
  </si>
  <si>
    <t>EUROAMERICAN S.A.S.</t>
  </si>
  <si>
    <t>8815</t>
  </si>
  <si>
    <t>Apoyar y orientar a la Oficina Asesora Jurídica, en asuntos de Contratación, Derecho Civil y Derecho Administrativo de la UNIDAD ADMINISTRATIVA ESPECIAL MIGRACIÓN COLOMBIA</t>
  </si>
  <si>
    <t>Servicios de responsabilidad civil</t>
  </si>
  <si>
    <t xml:space="preserve">CESAR AUGUSTO TORRES SUESCUN </t>
  </si>
  <si>
    <t>14415</t>
  </si>
  <si>
    <t xml:space="preserve">A-1-0-2-14 </t>
  </si>
  <si>
    <t>apoyar y acompañar a Migración Colombia en  la elaboración de  estudios para la gestión de los inmuebles, acorde con el Proyecto de inversión “Adquisición de infraestructura para la operación de la Unidad Administrativa Especial Migración Colombia a nivel nacional”</t>
  </si>
  <si>
    <t>17615</t>
  </si>
  <si>
    <t>Contratar el Servicio de transporte en el perímetro urbano de la Ciudad de Cartagena, incluido conductor, combustible y demás gastos asociados al vehículo.</t>
  </si>
  <si>
    <t xml:space="preserve"> Servicios de Transporte, Almacenaje y Correo</t>
  </si>
  <si>
    <t>Contratar el suministro de combustibles Gasolina corriente y ACPM (DIESEL) para el parque automotor y las plantas eléctricas del PCMM de Bahía Solano</t>
  </si>
  <si>
    <t>Contratar el servicio de mantenimiento preventivo y correctivo con suministro de repuestos de excelente calidad, incluido servicio de lavado y despinche, para los vehículos multimarcas que conforman el parque automotor de la Unidad Administrativa Especial Migración Colombia, asignados a la Regional Nariño en  Pasto, Ipiales, Tumaco, Chiles y San Miguel (Putumayo).</t>
  </si>
  <si>
    <t>8315</t>
  </si>
  <si>
    <t>Contratar la adquisición e instalación de puntos de cableado estructurado y eléctrico en las condiciones técnicas definidas por Migración Colombia en los estudios técnicos en el CFSM de Valledupar</t>
  </si>
  <si>
    <t>17915</t>
  </si>
  <si>
    <t>El CONTRATISTA, en virtud de sus condiciones, se obliga para con MIGRACIÓN COLOMBIA a prestar los servicios de apoyo a la gestión para la Oficina de Comunicaciones, con actividades tendientes al desarrollo en general de estrategias de comunicación y diseño gráfico.</t>
  </si>
  <si>
    <t>Contratar el servicio de mantenimiento preventivo y correctivo con suministro de repuestos originales, para los vehículos multimarcas que conforman el parque automotor de la Unidad Administrativa Especial Migración Colombia, asignados a la Regional  Antioquia Chocó (Sedes Medellín - Turbo y Quibdó)</t>
  </si>
  <si>
    <t xml:space="preserve">MARCO TULIO ORTEGA </t>
  </si>
  <si>
    <t>PASTO</t>
  </si>
  <si>
    <t>8415</t>
  </si>
  <si>
    <t>BOLIVAR</t>
  </si>
  <si>
    <t>CARTAGENA</t>
  </si>
  <si>
    <t xml:space="preserve">LILA MARGARITA ARTEAGA TILVE - TALLER FORD DE LA COSTA </t>
  </si>
  <si>
    <t xml:space="preserve">EUFEMINIANO VERGEL ORTEGA </t>
  </si>
  <si>
    <t>El CONTRATISTA, en virtud de su experiencia y sus bases técnicas, se obliga para con MIGRACION COLOMBIA a prestar los servicios con autonomía técnica y administrativa, para apoyar a la Subdirección Administrativa y Financiera en el seguimiento a la gestión de las Regionales de la Unidad Administrativa Especial Migración Colombia.</t>
  </si>
  <si>
    <t xml:space="preserve">ALFONSO VASQUEZ GUEVARA </t>
  </si>
  <si>
    <t>17015</t>
  </si>
  <si>
    <t>LUISA FERNANDA AYALA FERNANDEZ</t>
  </si>
  <si>
    <t>9015</t>
  </si>
  <si>
    <t>prestar los servicios profesionales, con autonomía técnica y administrativa, consistentes en apoyar y orientar a Migración Colombia a través de la Oficina Asesora de Planeación, en la implementación del Sistema Integrado de Gestión - SIG, para avanzar en su consolidación y mejora, específicamente en el afianzamiento del mismo a nivel regional</t>
  </si>
  <si>
    <t xml:space="preserve">CLAUDIA LUCIA RINCÓN DIAZ </t>
  </si>
  <si>
    <t>16515</t>
  </si>
  <si>
    <t>Contratar el servicio de mantenimiento preventivo y correctivo con suministro de repuestos originales para el ascensor marca ORONA, ubicado en el Edificio del CFSM de Bogotá, en la Calle 100 No. 11B-27 en la ciudad de Bogotá D.C, donde funciona la Sede principal de la Regional Andina,  conforme a las especificaciones técnicas de la Unidad Administrativa Especial Migración Colombia</t>
  </si>
  <si>
    <t xml:space="preserve">SCALA ASCENSORES S.A. </t>
  </si>
  <si>
    <t>7915</t>
  </si>
  <si>
    <t xml:space="preserve">CUMPLIMIENTO / SALARIOS / CALIDAD Y CORRECTO </t>
  </si>
  <si>
    <t>6M-3A-1A</t>
  </si>
  <si>
    <t>El arrendamiento de unos cupos de parqueadero ubicados en la ciudad de Bogotá que hacen parte del inmueble identificado con la nomenclatura urbana Avenida Calle 26 No. 113-90  denominado Parqueadero Contacto Norte (costado derecho del viaducto) en la Terminal 2- del Aeropuerto Eldorado de la ciudad de Bogotá.</t>
  </si>
  <si>
    <t xml:space="preserve">CENTRAL PARKING SYSTEM COLOMBIA SAS </t>
  </si>
  <si>
    <t>8015</t>
  </si>
  <si>
    <t xml:space="preserve">Contratar el  arrendamiento de un local comercial, ubicado en la ciudad de Valledupar del Departamento de Cesar en la Carrera 8 # 15-19, de propiedad del ARRENDADOR. </t>
  </si>
  <si>
    <t>CESAR</t>
  </si>
  <si>
    <t>VALLEDUPAR</t>
  </si>
  <si>
    <t>ASESORES FINANCIERO VILLAZON GUTIERREZ S.A.</t>
  </si>
  <si>
    <t>8615</t>
  </si>
  <si>
    <t>AUTO ISLAS LTDA</t>
  </si>
  <si>
    <t>KAREN ELISABETH MARIN NOGUERA - SERVICENTRO IBERIA</t>
  </si>
  <si>
    <t>LUZ NATALIA GOMEZ ZULUAGA - BOMBA CODI EL PUEBLO</t>
  </si>
  <si>
    <t>FREDY ALONSO MESA SANCHEZ</t>
  </si>
  <si>
    <t>RODOLFO NAVARRO BELALCAZAR - DISTRIBUIDORA LOS COMUNEROS</t>
  </si>
  <si>
    <t>DESIERTA</t>
  </si>
  <si>
    <t xml:space="preserve">La publicación de diferentes avisos de prensa en el diario La República, de acuerdo a las necesidades requeridas por la Entidad. </t>
  </si>
  <si>
    <t>Servisios editoriales, de diseño, de artes graficas y bellas artes</t>
  </si>
  <si>
    <t xml:space="preserve">EDITORIAL EL GLOBO S.A. </t>
  </si>
  <si>
    <t>16415</t>
  </si>
  <si>
    <t>La publicación de diferentes avisos de prensa en el periódico El Tiempo, de acuerdo a las necesidades requeridas por la Entidad.</t>
  </si>
  <si>
    <t>16315</t>
  </si>
  <si>
    <t>Prestación del  servicio de mantenimiento y soporte de  los módulos que conforman el Sistema de Información PLATINUM (Extranjería, Verificación y Control Migratorio), así como los módulos adicionales del sistema PLATINUM tales como: Migración en Línea, SIRE (Sistema de Información de Reporte de Extranjeros), Trámites, Servicios Web, Modulo Móvil, PCM WEB, de la Unidad Administrativa Especial Migración Colombia</t>
  </si>
  <si>
    <t>INGENIAN SOFTWARE S.A.S.</t>
  </si>
  <si>
    <t>18015</t>
  </si>
  <si>
    <t>20%-20%-10%</t>
  </si>
  <si>
    <t>Apoyar a MIGRACIÓN COLOMBIA en el desarrollo de nuevas funcionalidades y la optimización e integración del sistema de gestión documental ORFEO y del centro virtual de atención al ciudadano CVAC+.</t>
  </si>
  <si>
    <t>CARLOS ALBERTO BARRERO CANTOR</t>
  </si>
  <si>
    <t>17715</t>
  </si>
  <si>
    <t xml:space="preserve">Contratar el Arrendamiento de  un parqueadero ubicado en la carrera sexta entre calles 25 y 26 Barrio Pan de Yuca de la ciudad de Quibdó, para el parqueo de la patrulla migratoria asignada al Centro facilitador de Servicios Migratorios de Quibdó, de la Unidad Administrativa Especial Migración Colombia  </t>
  </si>
  <si>
    <t>QUIBDO</t>
  </si>
  <si>
    <t>ROGUER GIRALDO GARCES</t>
  </si>
  <si>
    <t>8715</t>
  </si>
  <si>
    <t>9115</t>
  </si>
  <si>
    <t>Prestar los servicios profesionales en la Subdirección de Talento Humano de la Unidad Administrativa Especial Migración Colombia consistentes en apoyar, al Grupo de Bienestar Social y Salud Ocupacional; relacionadas con el fortalecimiento de la Gestión del Talento Humano</t>
  </si>
  <si>
    <t xml:space="preserve">ANGIE CAROLINA OLIVARES BOLAÑOS </t>
  </si>
  <si>
    <t>18615</t>
  </si>
  <si>
    <t>prestar  servicios profesionales con autonomía técnica y administrativa, consistentes en apoyar y orientar a la Secretaría General de Migración Colombia en los asuntos jurídicos y administrativos de su competencia</t>
  </si>
  <si>
    <t xml:space="preserve">ILBA MILADY VARGAS GUIZA </t>
  </si>
  <si>
    <t>19415</t>
  </si>
  <si>
    <t>NORBERTO RUBIANO MARTINEZ</t>
  </si>
  <si>
    <t>3M COLOMBIA S.A</t>
  </si>
  <si>
    <t>OLBER TORO VALENCIA</t>
  </si>
  <si>
    <t>Contratar el mantenimiento preventivo de  los Pozos o Registros sanitarios, el lavado de tanques para el almacenamiento de agua de uso doméstico (cisternas), limpieza de trampas de grasas y pozos sépticos,  sumideros de aguas residuales o pluviales, al igual que el  mantenimiento preventivo y correctivo de las Motobombas de presión y eyector  con suministro de repuestos y accesorios necesarios  para el correcto funcionamiento de la sede de la Regional San Andres, perteneciente a la Unidad Administrativa Especial Migración Colombia</t>
  </si>
  <si>
    <t>12315</t>
  </si>
  <si>
    <t>Contratar el suministro de materiales ferro eléctricos para atender los requerimientos que en materia de mantenimiento locativo presente la sede del nivel central y las sedes y PCM perteneciente a la Regional Andina de la UNIDAD ADMINISTRATIVA ESPECIAL DE MIGRACIÓN COLOMBIA</t>
  </si>
  <si>
    <t>Componentes, accesorios y suministros de sistemas eléctricos e iluminación</t>
  </si>
  <si>
    <t>11915</t>
  </si>
  <si>
    <t>prestar los servicios profesionales con autonomía técnica y administrativa, específicamente para apoyar y orientar a la Oficina Asesora Jurídica, en la formulación de conceptos, análisis de documentos y manejo de los procesos contencioso administrativos que fueron entregados en virtud de la Liquidación del Departamento Administrativo de Seguridad DAS</t>
  </si>
  <si>
    <t>14615</t>
  </si>
  <si>
    <t>Contratar el servicio de mantenimiento preventivo, correctivo y soporte con suministro de repuestos para las lectoras 3M modelo PV30 y AT9000, de conformidad con el cuadro de cantidades y especificaciones de la Unidad Administrativa Especial Migración Colombia.</t>
  </si>
  <si>
    <t>EXCLUSIVIDAD</t>
  </si>
  <si>
    <t>18115</t>
  </si>
  <si>
    <t>Adquirir la suscripción a una biblioteca Jurídica Virtual, con instalación de software y herramienta de consulta de información jurídica, así como la actualización y el mantenimiento del Normograma, con cobertura nacional para la Unidad Administrativa Especial Migración Colombia.</t>
  </si>
  <si>
    <t>Publicaciones impresas, Publicaciones electronicas y Accesorios</t>
  </si>
  <si>
    <t>19215</t>
  </si>
  <si>
    <t>20%-10%-20%-20%</t>
  </si>
  <si>
    <t>6M-3A-4M-4M</t>
  </si>
  <si>
    <t xml:space="preserve">Prestar los servicios profesionales específicamente para apoyar y orientar a la Oficina Asesora Jurídica, en el manejo de los procesos judiciales que fueron entregados en virtud del cierre definitivo del proceso de supresión del Departamento Administrativo de Seguridad DAS, este apoyo y manejo será a nivel regional </t>
  </si>
  <si>
    <t>14715</t>
  </si>
  <si>
    <t>Contratar el mantenimiento preventivo y correctivo con suministro de repuestos originales para los vehículos MULTIMARCA que conforman el parque automotor de la Unidad Administrativa Especial Migración Colombia del  Nivel Central y la Regional Andina en sus sedes Bogotá, Neiva, Ibagué y Tunja</t>
  </si>
  <si>
    <t>Servicios de Transporte, Almacenaje y  Correo</t>
  </si>
  <si>
    <t>Contratar servicio de soporte especializado para la plataforma Oracle implementada en la Unidad Administrativa Especial Migración Colombia para cumplir con las labores de afinamiento, gestión y configuración de los productos utilizados en la entidad</t>
  </si>
  <si>
    <t>Servicios basados en ingeniería, investigación y tecnología</t>
  </si>
  <si>
    <t xml:space="preserve">17815 </t>
  </si>
  <si>
    <t>ARAUCA</t>
  </si>
  <si>
    <t>LUIS DOMINGUEZ CANTOR - ESTACION TODO SERVICIO</t>
  </si>
  <si>
    <t>MIGUEL ANGEL LUNA CASTRO</t>
  </si>
  <si>
    <t>VICHADA</t>
  </si>
  <si>
    <t>PUERTO CARREÑO</t>
  </si>
  <si>
    <t>MARGARITA BUSTOS PEÑA - ESTACION DE SERVICIO BRISAS DEL ORINOCO</t>
  </si>
  <si>
    <t>10715</t>
  </si>
  <si>
    <t>SATI S.A.S</t>
  </si>
  <si>
    <t>9915</t>
  </si>
  <si>
    <t>SONIA MAGOLA BURBANO MARTINEZ - C.B.M. CENTRO AUTOMOTRIZ</t>
  </si>
  <si>
    <t>INSTALACION</t>
  </si>
  <si>
    <t>CV PROYECTOS DE INGENIERIAS SAS</t>
  </si>
  <si>
    <t>CUPLIMIENTO / SALARIOS</t>
  </si>
  <si>
    <t>20%-10%</t>
  </si>
  <si>
    <t>DIEGO LOPEZ SOCIEDAD POR ACCIONES SIMPLIFICADA - TECNICENTRO LOS COLORES</t>
  </si>
  <si>
    <t>MEDELLIN</t>
  </si>
  <si>
    <t>10115</t>
  </si>
  <si>
    <t xml:space="preserve">JAIRO ROJAS PEREZ  </t>
  </si>
  <si>
    <t>CONSECUTIVO PLAN</t>
  </si>
  <si>
    <t>44
46</t>
  </si>
  <si>
    <t>Contratar los servicios de estabilización para la consolidación del sistema de información misional ¿PLATINUM¿, los que incluyen la adecuación técnica de los módulos existentes, la implementación de nuevas funcionalidades y desarrollos por demanda, soporte y mantenimiento de dicho sistema, así como, de los demás aplicativos soporte, para la mejora continua de los sistemas de información bajo la modalidad de fábrica de software.</t>
  </si>
  <si>
    <t>19715</t>
  </si>
  <si>
    <t>ARQUIMEDES PINEDA SANCHEZ - BALSA FLOTANTE MARISOL</t>
  </si>
  <si>
    <t>EXPEDIENTE</t>
  </si>
  <si>
    <t>Contratar la adquisición de estaciones de trabajo, de acuerdo a las especificaciones técnicas establecidas por Migración Colombia.</t>
  </si>
  <si>
    <t xml:space="preserve">Difusión de Tecnologías de Información y Telecomunicaciones </t>
  </si>
  <si>
    <t>23015</t>
  </si>
  <si>
    <t>Contratar la adquisición  e instalación de cortinas para la Sede de Bienestar Social ubicada en el Barrio Normandía de la ciudad de Bogotá perteneciente a la UNIDAD ADMINISTRATIVA ESPECIAL DE MIGRACIÓN COLOMBIA.</t>
  </si>
  <si>
    <t>Artículos domésticos, suministros y productos electrónicos de consumo</t>
  </si>
  <si>
    <t>12415</t>
  </si>
  <si>
    <t xml:space="preserve">Prestar servicios profesionales, para apoyar, orientar y acompañar a Migración Colombia a través del Grupo de Estudios Institucionales sobre Migración de la Oficina Asesora de Planeación en desarrollar e impulsar la investigación del fenómeno migratorio </t>
  </si>
  <si>
    <t xml:space="preserve">SERGIO DAVID GOMEZ BARRERA </t>
  </si>
  <si>
    <t>19615</t>
  </si>
  <si>
    <t>Prestar los servicios profesionales, tendientes a apoyar a la Entidad en la revisión, evaluación y negociación de las alternativas de venta o permuta del edificio Platinum</t>
  </si>
  <si>
    <t>Servicios Politicos y de Asuntos Civicos</t>
  </si>
  <si>
    <t>WILBEN PALACIOS BARRERA</t>
  </si>
  <si>
    <t>19115</t>
  </si>
  <si>
    <t>Prestar sus servicios de Apoyo a la Gestión  a la Subdirección Administrativa y Financiera en actividades de la gestión contable.</t>
  </si>
  <si>
    <t xml:space="preserve">CATHERINE MELISSA MORENO HIGUERA </t>
  </si>
  <si>
    <t>22815</t>
  </si>
  <si>
    <t>Contratar el mantenimiento preventivo y correctivo a todo costo de un (01) pozo artesiano subterráneo y sistema de succión, almacenamiento y distribución de agua, uso doméstico, al igual que el  mantenimiento preventivo y correctivo de la electrobomba  con suministro de repuestos y accesorios necesarios  para el correcto funcionamiento del sistema de extracción y distribución de agua en la sede de la Regional Amazonas, perteneciente a la Unidad Administrativa Especial Migración Colombia</t>
  </si>
  <si>
    <t>11015</t>
  </si>
  <si>
    <t>Contratar el suministro de combustibles Gasolina corriente y ACPM para el parque automotor y la planta eléctrica del Puesto de Control Migratorio Fluvial de Inírida ¿ Guainía</t>
  </si>
  <si>
    <t>10915</t>
  </si>
  <si>
    <t>002</t>
  </si>
  <si>
    <t>18915</t>
  </si>
  <si>
    <t>003</t>
  </si>
  <si>
    <t>Contratar el servicio de traslado de archivos de Migración Colombia con las condiciones que permitan garantizar la seguridad e integridad de la documentación</t>
  </si>
  <si>
    <t>24115</t>
  </si>
  <si>
    <t>20415</t>
  </si>
  <si>
    <t>WILIAM ALFONSO LAGUNA VARGAS - INTERAMERICANA DE SUMINISTROS</t>
  </si>
  <si>
    <t>ELENA CAROLINA DE LA ROSA JIMENEZ</t>
  </si>
  <si>
    <t>VANNESSA ESTRADA CARRANZA</t>
  </si>
  <si>
    <t>JOHN AUDELO GUSTIN VILLAREAL</t>
  </si>
  <si>
    <t>HUMBERTO VELASQUEZ ARDILA</t>
  </si>
  <si>
    <t xml:space="preserve">GUSTAVO ALBERTO PADILLA </t>
  </si>
  <si>
    <t>KATIUSCA DE LA HOZ MORA</t>
  </si>
  <si>
    <t xml:space="preserve">OLGA LUCIA PEREZ </t>
  </si>
  <si>
    <t>BLEIDY ROCIO GAMBOA BEJARANO</t>
  </si>
  <si>
    <t>VILMA PATRICIA IDARRAGA DUITAMA</t>
  </si>
  <si>
    <t xml:space="preserve">EDUARDO IGNACIO GONZALEZ </t>
  </si>
  <si>
    <t>CESAR ANDRES RUSSI PAEZ</t>
  </si>
  <si>
    <t>ROSEMBERG LEGUIZAMON VARGAS</t>
  </si>
  <si>
    <t>ANDRES FELIPE ALVAREZ OSORIO</t>
  </si>
  <si>
    <t>NELSON ENRIQUE HERNANDEZ BARRERA</t>
  </si>
  <si>
    <t>LUIS FELIPE CARRILLO CARO</t>
  </si>
  <si>
    <t>WEYMAR RAMSES GUTIERREZ ORTIZ</t>
  </si>
  <si>
    <t>HENRY CORREDOR HERNANDEZ</t>
  </si>
  <si>
    <t xml:space="preserve">RUTH STELLA MONTEZUMA HERNANDEZ - CAMBRIDGE ACADEMY OF LANGUAGES </t>
  </si>
  <si>
    <t>Dictar un curso de inglés presencial para los funcionarios de Migración Colombia en la Regional Nariño, en la ciudad de Pasto</t>
  </si>
  <si>
    <t>Servicios Educativos y de Formacion</t>
  </si>
  <si>
    <t>20715</t>
  </si>
  <si>
    <t xml:space="preserve">Dictar un curso de inglés presencial para los funcionarios de Migración Colombia en la Regional Eje Cafetero, en la ciudad de Armenia </t>
  </si>
  <si>
    <t>21415</t>
  </si>
  <si>
    <t xml:space="preserve">BNC COLOMBO AMERICANO </t>
  </si>
  <si>
    <t>23415</t>
  </si>
  <si>
    <t>Contratar los servicios de mantenimiento preventivo y correctivo para los estéreo microscopios de grafología a nivel nacional, con bolsa de repuesto en la que se incluye la cámara digital para uno de estos equipos de propiedad de la Unidad Administrativa Especial Migración Colombia.</t>
  </si>
  <si>
    <t xml:space="preserve">Equipos de Suministro de Defensa, Orden Público, Protección, Vigilancia y Seguridad </t>
  </si>
  <si>
    <t>23215</t>
  </si>
  <si>
    <t xml:space="preserve">Dictar un curso de inglés presencial para los funcionarios de Migración Colombia en la Regional Occidente, en la ciudad de Cali. </t>
  </si>
  <si>
    <t xml:space="preserve">FUNDACIÓN CENTRO CULTURAL COLOMBO AMERICANO DE CALI </t>
  </si>
  <si>
    <t>21515</t>
  </si>
  <si>
    <t>Adquisición de SOAT para el parque automotor de
Migración Colombia a nivel nacional</t>
  </si>
  <si>
    <t>12215</t>
  </si>
  <si>
    <t>SEGUROS GENERALES SURAMERICANA S.A.</t>
  </si>
  <si>
    <t>COLOMBIANA DE COMERCIO S. A Y/O CORBETA S.A. Y/O ALKOSTO S.A.</t>
  </si>
  <si>
    <t>11516</t>
  </si>
  <si>
    <t>A-2-0-41-25</t>
  </si>
  <si>
    <t>Adquirir aires acondicionados para atender necesidades de las diferentes oficinas a nivel nacional</t>
  </si>
  <si>
    <t>O4IT S.A.S.</t>
  </si>
  <si>
    <t>25515</t>
  </si>
  <si>
    <t>MAKRO SUPERMAYORISTA S.A.S</t>
  </si>
  <si>
    <t>900 059 238</t>
  </si>
  <si>
    <t>11815</t>
  </si>
  <si>
    <t>Adquisición de Mobiliario para regional Andina área de Verificaciones</t>
  </si>
  <si>
    <t>11415</t>
  </si>
  <si>
    <t>Adquisición de sillas operativas para nivel regional y un mueble auxiliar para el nivel central</t>
  </si>
  <si>
    <t>contratar las actividades culturales, ludicas deportivas y recreativas en a nivel nacional para las diferentes regionales y el nivel central de migración colombia.</t>
  </si>
  <si>
    <t>Dictar un curso de inglés presencial para los funcionarios de Migración Colombia en la Regional San Andrés</t>
  </si>
  <si>
    <t>SAN ADRES</t>
  </si>
  <si>
    <t xml:space="preserve">Dictar un curso de inglés presencial para los funcionarios de Migración Colombia en la Regional Caribe en la Ciudad de Santa Marta </t>
  </si>
  <si>
    <t>MAGDALENA</t>
  </si>
  <si>
    <t>SANTA MARTA</t>
  </si>
  <si>
    <t xml:space="preserve">CENTRO COLOMBO AMERICANO LTDA </t>
  </si>
  <si>
    <t>21915</t>
  </si>
  <si>
    <t>Dictar un curso de inglés presencial para los funcionarios de Migración Colombia en la Regional Andina Centro Facilitador de servicios Migratorios de Neiva</t>
  </si>
  <si>
    <t>HUILA</t>
  </si>
  <si>
    <t>NEIVA</t>
  </si>
  <si>
    <t xml:space="preserve">ISFELD JEFFREY STUAR / CENTRO COLOMBO AMERICANO </t>
  </si>
  <si>
    <t>22515</t>
  </si>
  <si>
    <t xml:space="preserve">Dictar un curso de inglés presencial para los funcionarios de Migración Colombia en la Regional Eje Cafetero en la ciudad de Pereira </t>
  </si>
  <si>
    <t xml:space="preserve">CENTRO COLOMBO AMERICANO </t>
  </si>
  <si>
    <t>21115</t>
  </si>
  <si>
    <t>Dictar un curso de inglés presencial para los funcionarios de Migración Colombia en la Regional Antioquia, en la ciudad de Medellín</t>
  </si>
  <si>
    <t xml:space="preserve">UNIVERSIDAD PONTIFICIA BOLIVARIANA </t>
  </si>
  <si>
    <t>21215</t>
  </si>
  <si>
    <t>dictar un curso de inglés presencial para los funcionarios de Migración Colombia en la Regional Oriente en las ciudades de Bucaramanga y Cúcuta</t>
  </si>
  <si>
    <t>CENTRO COLOMBO AMERICANO DE BUCARAMANGA</t>
  </si>
  <si>
    <t>20815</t>
  </si>
  <si>
    <t xml:space="preserve">CORPORACION CENTRO CULTURAL COLOMBO AMERICANO </t>
  </si>
  <si>
    <t>dictar un curso de inglés presencial para los funcionarios de Migración Colombia en la Regional Caribe, en la ciudad de Barranquilla</t>
  </si>
  <si>
    <t>ATLANTICO</t>
  </si>
  <si>
    <t>BARRANQUILLA</t>
  </si>
  <si>
    <t>22315</t>
  </si>
  <si>
    <t>11215</t>
  </si>
  <si>
    <t>ENDER ALBERTO AGUIRRE PULGARIN - CONVERSATIONAL ENGLISH SYSTEM FOR ALL “CESFA”</t>
  </si>
  <si>
    <t>20915</t>
  </si>
  <si>
    <t>REDCOMPUTO LIMITADA</t>
  </si>
  <si>
    <t>SOLUCIONES INTEGRALES DE OFICINA S.A.S.</t>
  </si>
  <si>
    <t>prestar los servicios de mantenimiento preventivo y correctivo con bolsa de repuestos, para los equipos de Grafología (video comparadores) de la Unidad Administrativa Especial Migración Colombia a Nivel Nacional</t>
  </si>
  <si>
    <t>23315</t>
  </si>
  <si>
    <t xml:space="preserve">C-223-1002-1 </t>
  </si>
  <si>
    <t>Contratar el servicio de mantenimiento preventivo y correctivo con suministro de repuestos nuevos originales u homologados, para los vehículos multimarcas asignados a la Regional Guajira, incluido el servicio de lavado y despinche</t>
  </si>
  <si>
    <t>13615</t>
  </si>
  <si>
    <t>Dictar un curso de inglés presencial para los funcionarios de Migración Colombia en la Regional Occidente, en la ciudad de Popayán</t>
  </si>
  <si>
    <t>CAUCA</t>
  </si>
  <si>
    <t>POPAYAN</t>
  </si>
  <si>
    <t xml:space="preserve">LENGUAJES Y SISTEMA S.A. </t>
  </si>
  <si>
    <t>21015</t>
  </si>
  <si>
    <t>Dictar un curso de inglés presencial y semipresencial para los funcionarios de Migración Colombia en la Regional Andina, en la ciudad de Bogotá D.C.</t>
  </si>
  <si>
    <t>22215</t>
  </si>
  <si>
    <t>Contratar el arrendamiento del bien inmueble ubicado en el municipio de  Turbo - Antioquia, identificado con las nomenclaturas Calle 100 No 14 - 57/63, Apartamento 101 y Calle 100 No 14 - 57/03, Apartamento 202, esquina</t>
  </si>
  <si>
    <t>Servicios de Gestión, profesionales de Empres y Administrativos</t>
  </si>
  <si>
    <t xml:space="preserve">LINDA MERY GRACIANY DE ESCOBAR </t>
  </si>
  <si>
    <t>11615</t>
  </si>
  <si>
    <t xml:space="preserve">A-2-0-4-10-2 </t>
  </si>
  <si>
    <t>025</t>
  </si>
  <si>
    <t>Contratar la adquisición  e instalación de cortinas para la Sede  del Centro Facilitador de Servicios Migratorios de Cartagena - Regional Caribe, perteneciente a la UNIDAD ADMINISTRATIVA ESPECIAL DE MIGRACIÓN COLOMBIA</t>
  </si>
  <si>
    <t>13515</t>
  </si>
  <si>
    <t>GUAINIA</t>
  </si>
  <si>
    <t>PUERTO INIRIDA</t>
  </si>
  <si>
    <t>ESTACION DE SERVICIO EL NUEVO NAVEGANTE VIA AEROPUERTO S.A.S</t>
  </si>
  <si>
    <t>027</t>
  </si>
  <si>
    <t>028</t>
  </si>
  <si>
    <t>029</t>
  </si>
  <si>
    <t>030</t>
  </si>
  <si>
    <t>032</t>
  </si>
  <si>
    <t>033</t>
  </si>
  <si>
    <t>035</t>
  </si>
  <si>
    <t>036</t>
  </si>
  <si>
    <t>Contratar el servicio de monitoreo de medios masivos de comunicación, selección, análisis y clasificación de información emitida por los diferentes medios de comunicación Nacional, Regional e Internacional (radio, prensa, televisión, revistas, internet, incluidas redes sociales). Reportando y emitiendo alertas de la información de noticias en tiempo real, los eventos relacionados con la misión y política sectorial de Migración Colombia y el Ministerio de Relaciones Exteriores, así como información de interés e implicación nacional.</t>
  </si>
  <si>
    <t xml:space="preserve">Servicios Editoriales, de Diseño, de Artes Graficas y Bellas Artes </t>
  </si>
  <si>
    <t>28115</t>
  </si>
  <si>
    <t>Contratar la prestación del servicio de mantenimiento general preventivo y correctivo con suministro de repuestos, para los tanques y equipos de presión y eyector (bombas de agua) del inmueble ubicado en la Calle 100 No 11 B ¿ 27 Edificio Platinum en la ciudad de Bogotá, D.C, perteneciente a la regional Andina de la Unidad Administrativa Especial Migración Colombia.</t>
  </si>
  <si>
    <t xml:space="preserve">Servicios de Edificación, Construcción de Instalaciones y Mantenimiento </t>
  </si>
  <si>
    <t>13315</t>
  </si>
  <si>
    <t>Contratar el servicio  mantenimiento preventivo y correctivo de las Motobombas de presión y eyector  con suministro de repuestos y accesorios necesarios así como el mantenimiento de tanques para el almacenamiento de agua potable y sumideros de aguas residuales o pluviales  para el correcto funcionamiento de los CFSM de Cúcuta y Bucaramanga, pertenecientes a la regional Oriente de la Unidad Administrativa Especial Migración Colombia.</t>
  </si>
  <si>
    <t>14115</t>
  </si>
  <si>
    <t>Contratar el servicio de mantenimiento preventivo y correctivo con suministro de repuestos y baterías nuevos y originales en sitio, de seis (6) UPS marcas POWERSUN, APC, CDP, TRIPP LITE y MITSHUBISHI para la Unidad Administrativa Especial Migración Colombia a nivel nacional.</t>
  </si>
  <si>
    <t xml:space="preserve">Componentes, Accesorios y Suministros de Sistemas Eléctricos e Iluminación </t>
  </si>
  <si>
    <t>27715</t>
  </si>
  <si>
    <t>Contratar el servicio de mantenimiento preventivo y correctivo con suministro de repuestos originales, para los vehículos multimarcas que conforman el parque automotor de la Unidad Administrativa Especial Migración Colombia, asignados a la Regional  Oriente (Sedes Cúcuta y Bucaramanga)</t>
  </si>
  <si>
    <t>15115</t>
  </si>
  <si>
    <t>Contratar la adquisición de ordenadores o separadores de fila para la Unidad Administrativa Especial Migración Colombia.</t>
  </si>
  <si>
    <t xml:space="preserve">Equipos y Suministros de Defensa, Orden Publico, Proteccion, Vigilancia y Seguridad </t>
  </si>
  <si>
    <t>Contratar el mantenimiento preventivo y correctivo con suministro de repuestos originales para los vehículos MULTIMARCA que conforman el parque automotor de la Unidad Administrativa Especial Migración Colombia del  Nivel Central y la Regional Andina ubicados en Bogotá, DC.</t>
  </si>
  <si>
    <t>037</t>
  </si>
  <si>
    <t>038</t>
  </si>
  <si>
    <t>039</t>
  </si>
  <si>
    <t xml:space="preserve">Servicios de Limpieza, Descontaminación y Tratamiento de Residuos </t>
  </si>
  <si>
    <t>12815</t>
  </si>
  <si>
    <t>28715</t>
  </si>
  <si>
    <t>LAVADO</t>
  </si>
  <si>
    <t>14015</t>
  </si>
  <si>
    <t>Contratar el servicio de mantenimiento preventivo y correctivo con suministro de repuestos originales, para los vehículos multimarcas asignados a la Regional Eje Cafetero, incluido el servicio de lavado, despinche y revisión técnico mecánica</t>
  </si>
  <si>
    <t>15615</t>
  </si>
  <si>
    <t>Contratar la adquisición  e instalación de cortinas enrollables tipo solar screen  para la Sede del Centro Facilitador de Servicios Migratorios de  Medellín, Regional Antioquia, perteneciente a la UNIDAD ADMINISTRATIVA ESPECIAL DE MIGRACIÓN COLOMBIA</t>
  </si>
  <si>
    <t>29615</t>
  </si>
  <si>
    <t xml:space="preserve">A-2-0-4-2-2 </t>
  </si>
  <si>
    <t>Contratar las obras de mantenimiento y adecuación del nuevo Puesto de Control Migratorio Marítimo ubicado en la ciudad de Turbo Antioquia.</t>
  </si>
  <si>
    <t>Servicios de Edificación</t>
  </si>
  <si>
    <t>13815</t>
  </si>
  <si>
    <t>Contratar la adquisición e instalación de persianas verticales para la Sede del Centro Facilitador de Servicios Migratorios de Leticia Regional Amazonas perteneciente a la UNIDAD ADMINISTRATIVA ESPECIAL DE MIGRACIÓN COLOMBIA.</t>
  </si>
  <si>
    <t>13415</t>
  </si>
  <si>
    <t xml:space="preserve">Contratar la adquisición  e instalación de persianas verticales para la sede regional de  Pasto y el PCM de Rumichaca de la  Regional Nariño perteneciente a la UNIDAD ADMINISTRATIVA ESPECIAL DE MIGRACIÓN COLOMBIA.
</t>
  </si>
  <si>
    <t>12515</t>
  </si>
  <si>
    <t>Adquisición de uniformes y accesorios de protección personal para los funcionarios de la Unidad Administrativa Especial Migración Colombia, que llevan a cabo labores misionales.</t>
  </si>
  <si>
    <t>28615</t>
  </si>
  <si>
    <t>006</t>
  </si>
  <si>
    <t>008</t>
  </si>
  <si>
    <t>Contratar la adquisición de un sistema de almacenamiento NAS, de acuerdo con las especificaciones técnicas de la Unidad Administrativa Especial Migración Colombia</t>
  </si>
  <si>
    <t>29715</t>
  </si>
  <si>
    <t>contratar la adquisición, configuración, integración y puesta en funcionamiento de las unidades de enrolamiento biométrico, de acuerdo con el cuadro de cantidades y de conformidad con las especificaciones técnicas de la Unidad Administrativa Especial Migración Colombia</t>
  </si>
  <si>
    <t>30015</t>
  </si>
  <si>
    <t>Contratar el servicio de soporte y mantenimiento de los Switch de comunicaciones, de acuerdo con el cuadro de cantidades y de conformidad con las especificaciones técnicas de la Unidad Administrativa Especial Migración Colombia.</t>
  </si>
  <si>
    <t>30115</t>
  </si>
  <si>
    <t>Contratar la adquisición de una solución de hardware y software por medio de puertas automáticas, que permitan realizar el proceso de control migratorio mediante migración automática de acuerdo con las especificaciones requeridas por la Unidad Administrativa Especial Migración Colombia.</t>
  </si>
  <si>
    <t>27415</t>
  </si>
  <si>
    <t>Contratar el suministro de llantas a nivel nacional para el parque automotor de MIGRACION COLOMBIA</t>
  </si>
  <si>
    <t xml:space="preserve">Vehículos Comerciales, Militares y Particulares, Accesorios y Componentes </t>
  </si>
  <si>
    <t>14315</t>
  </si>
  <si>
    <t>Suscripción a los periódicos El Tiempo y Portafolio, con destino a diferentes dependencias de la Unidad Administrativa Especial Migración Colombia.</t>
  </si>
  <si>
    <t xml:space="preserve">CASA EDITORIAL EL TIEMPO S.A. </t>
  </si>
  <si>
    <t>22715</t>
  </si>
  <si>
    <t>Dictar un curso de inglés presencial para los funcionarios de Migración Colombia en el Nivel Central, en la ciudad de Bogotá D.C.</t>
  </si>
  <si>
    <t xml:space="preserve">Servicios Educativos y de Formación </t>
  </si>
  <si>
    <t xml:space="preserve">CONSEJO BRITANICO - BRITISH COUNCIL </t>
  </si>
  <si>
    <t>21315</t>
  </si>
  <si>
    <t>Contratar el arrendamiento de un local comercial de propiedad del ARRENDADOR, ubicado en el departamento del Magdalena, en la ciudad de Santa Marta identificado con la nomenclatura calle 22 Nº13 A ¿ 88 barrio Los Alcázares</t>
  </si>
  <si>
    <t>17115</t>
  </si>
  <si>
    <t xml:space="preserve">Contratar el arrendamiento del bien inmueble ubicado en el municipio de Tumaco ¿ Nariño, en el sector denominado Isla la Viciosa, sobre la Avenida los Estudiantes, Lote 11 D-E No. 3-54, casa de habitación con dos plantas, con una superficie total de 932 metros cuadrados, identificado con matrícula inmobiliaria No. 252-14934 </t>
  </si>
  <si>
    <t>TUMACO</t>
  </si>
  <si>
    <t>11315</t>
  </si>
  <si>
    <t>Contratar el  en arrendamiento AL ARRENDATARIO un local comercial ubicado en el departamento del Quindío, en la ciudad de Armenia identificado con la nomenclatura urbana carrera 12 No. 19-00 local 18 del centro Comercial Alta Vista</t>
  </si>
  <si>
    <t xml:space="preserve">LILIANA RODRIGUEZ OROZCO / INMOBILIARIA ARD ASESORAR </t>
  </si>
  <si>
    <t>12015</t>
  </si>
  <si>
    <t>prestar los servicios de soporte y actualización de las licencias para los sistemas KACTUS y SEVEN y soporte técnico presencial para los productos KACTUS ¿ HR y SEVEN ERP, de conformidad con las especificaciones de la Unidad Administrativa Migración Colombia</t>
  </si>
  <si>
    <t>SOPORTE</t>
  </si>
  <si>
    <t xml:space="preserve"> DIGITAL WARE S.A </t>
  </si>
  <si>
    <t>23115</t>
  </si>
  <si>
    <t xml:space="preserve">contratar servicio de mantenimiento preventivo y correctivo de la máquina láser Trotec SP100R C30 y el suministro del sistema de extracción 8260 Atmos mono. </t>
  </si>
  <si>
    <t>EXTRAJERIA</t>
  </si>
  <si>
    <t xml:space="preserve">Servicios de Producción Industrial y Manufactura </t>
  </si>
  <si>
    <t xml:space="preserve">TROTEC SAS </t>
  </si>
  <si>
    <t>16815</t>
  </si>
  <si>
    <t xml:space="preserve">prestar los servicios de capacitación en temas de: Policía Judicial, Trata y Tráfico de Personas, destinados a desarrollar y fortalecer competencias laborales de los funcionarios, de acuerdo con el Plan de Capacitación Institucional. </t>
  </si>
  <si>
    <t xml:space="preserve">ESCUELA DE INVESTIGACIÓN CRIMINAL </t>
  </si>
  <si>
    <t>21615</t>
  </si>
  <si>
    <t>Dictar un curso de inglés presencial para los funcionarios de Migración Colombia en la Regional Guajira, en la Ciudad de Valledupar</t>
  </si>
  <si>
    <t xml:space="preserve">CAJA DE COMPENSACION FAMILIAR DEL CESAR COMFACESAR </t>
  </si>
  <si>
    <t>22415</t>
  </si>
  <si>
    <t>Dictar un curso de inglés presencial para los funcionarios de Migración Colombia en la Regional Caribe en la ciudad de Cartagena.</t>
  </si>
  <si>
    <t xml:space="preserve">CORPORACION CENTRO CULTURAL COLOMBO AMERICANO DE CARTAGENA </t>
  </si>
  <si>
    <t>22115</t>
  </si>
  <si>
    <t xml:space="preserve">Contratar cursos de inglés bajo la modalidad de inmersión en un país extranjero cuya lengua de origen sea el inglés para los funcionarios de Migración Colombia a nivel nacional. </t>
  </si>
  <si>
    <t xml:space="preserve">BERLITZ COLOMBIA SA </t>
  </si>
  <si>
    <t>25615</t>
  </si>
  <si>
    <t>adquirir elementos de papeleria para la regional antioquia</t>
  </si>
  <si>
    <t>PERMODA LTDA</t>
  </si>
  <si>
    <t>QUEST SAS</t>
  </si>
  <si>
    <t>Compra de 3 patrullas migratorias tipo VAN o MICROBUS, debidamente matriculadas con registro
oficial ante el Ministerio de Transportes, equipadas de
las barras de luces, sistemas de perifoneo, logos y
distintivos de la Unidad. VEHICULO NISSAN URVAN NV 350 MT 2500CC TD 4X2 2AA</t>
  </si>
  <si>
    <t>Adquirir calzado para fomentar el bienestar de los funcionarios de la Entidad, para desempeñar las labores asignadas y brindar un servicio al cliente apropiado</t>
  </si>
  <si>
    <t>adquirir el servicio integral de aseo y cafeteria para la region 4, sedes manizales, pereira y armenia de la unidad administrativa especial migracion colombia</t>
  </si>
  <si>
    <t>ASEO</t>
  </si>
  <si>
    <t>adquirir el servicio integral de aseo y cafeteria para migracion colombia en las sedes de bucaramanga y cucuta</t>
  </si>
  <si>
    <t>SERVIASEO S.A.</t>
  </si>
  <si>
    <t>adquirir articulos deportivos con el objetivo de incentivar estilos de vida y habitos saludables.</t>
  </si>
  <si>
    <t>adquirir servicio integral de aseo y cafeteria para las sedes de migracion colombia en las ciudades de tunja y yopal</t>
  </si>
  <si>
    <t>adquirir el servicio integral de aseo y cafeteria para las sedes ubicadas en san andres, providencia, leticia, quibdo, arauca, puerto carreño, puerto inirida,
aeropuerto eldorado, calle 100, nivel central edificio argos</t>
  </si>
  <si>
    <t>adquirir el servicio integral de aseo y cafeteria apra la region 5. sedes cali, popayan, buenaventura, palmira</t>
  </si>
  <si>
    <t>CLEANER S.A.</t>
  </si>
  <si>
    <t>La entrada en vigencia de los Acuerdos Marco de Precios de TI para la adquisición de servicios de conectividad, hace que la actual Red de Alta Velocidad del Estado Colombiano – RAVEC, sea reemplazado con el nuevo esquema de operación de conectividad para entidades de gobierno denominado GNAP</t>
  </si>
  <si>
    <t>CONECTIVIDAD</t>
  </si>
  <si>
    <t>COLOMBIA TELECOMUNICACIONES</t>
  </si>
  <si>
    <t>LIBERTY</t>
  </si>
  <si>
    <t>Arrendamiento de nueve (9) cupos de parqueo Ciudad de Pereira</t>
  </si>
  <si>
    <t>20215</t>
  </si>
  <si>
    <t>A-2-0-4-4-2</t>
  </si>
  <si>
    <t>28815</t>
  </si>
  <si>
    <t>C-213-1002-1</t>
  </si>
  <si>
    <t>16915</t>
  </si>
  <si>
    <t>A-2-0-4-5-8
A-2-0-4-5-9</t>
  </si>
  <si>
    <t>27315</t>
  </si>
  <si>
    <t>A-2-0-4-21-1</t>
  </si>
  <si>
    <t>30515</t>
  </si>
  <si>
    <t>Corriente</t>
  </si>
  <si>
    <t>263052763</t>
  </si>
  <si>
    <t>BANCO DE OCCIDENTE</t>
  </si>
  <si>
    <t>BANCO BILBAO VIZCAYA ARGENTARIA COLOMBIA S.A. BBVA</t>
  </si>
  <si>
    <t>BANCOLOMBIA S.A.</t>
  </si>
  <si>
    <t>Ahorro</t>
  </si>
  <si>
    <t>BANCO DAVIVIENDA S.A.</t>
  </si>
  <si>
    <t>7715</t>
  </si>
  <si>
    <t>CITIBANK COLOMBIA</t>
  </si>
  <si>
    <t>BANCO COLPATRIA RED MULTIBANCA COLPATRIA S.A.</t>
  </si>
  <si>
    <t>9615</t>
  </si>
  <si>
    <t>BANCO GNB SUDAMERIS S A</t>
  </si>
  <si>
    <t>BANCO CORPBANCA COLOMBIA S.A.</t>
  </si>
  <si>
    <t>12715</t>
  </si>
  <si>
    <t>14215</t>
  </si>
  <si>
    <t>12115</t>
  </si>
  <si>
    <t>BANCO DE BOGOTA S. A.</t>
  </si>
  <si>
    <t>BANCO POPULAR S. A.</t>
  </si>
  <si>
    <t>11715</t>
  </si>
  <si>
    <t>BANCO AGRARIO DE COLOMBIA S.A.</t>
  </si>
  <si>
    <t>19015</t>
  </si>
  <si>
    <t>13115</t>
  </si>
  <si>
    <t>20515</t>
  </si>
  <si>
    <t>12915</t>
  </si>
  <si>
    <t>53624801969</t>
  </si>
  <si>
    <t>31315</t>
  </si>
  <si>
    <t>65238150323</t>
  </si>
  <si>
    <t>C-112-1002-1</t>
  </si>
  <si>
    <t>4292009068</t>
  </si>
  <si>
    <t>19676430663</t>
  </si>
  <si>
    <t>51687959379</t>
  </si>
  <si>
    <t>465205508</t>
  </si>
  <si>
    <t>540036167</t>
  </si>
  <si>
    <t>SUPERCOMERCIAL DEL LLANO S.A.S</t>
  </si>
  <si>
    <t>710047101</t>
  </si>
  <si>
    <t>24527938846</t>
  </si>
  <si>
    <t>BCSC S A</t>
  </si>
  <si>
    <t>486432297</t>
  </si>
  <si>
    <t>142324300</t>
  </si>
  <si>
    <t>100000017</t>
  </si>
  <si>
    <t>511066490</t>
  </si>
  <si>
    <t>482890076</t>
  </si>
  <si>
    <t>93214643145</t>
  </si>
  <si>
    <t>50215</t>
  </si>
  <si>
    <t>226805752</t>
  </si>
  <si>
    <t>C-450-1002-1</t>
  </si>
  <si>
    <t>31215</t>
  </si>
  <si>
    <t>039222051</t>
  </si>
  <si>
    <t>C-520-1002-1</t>
  </si>
  <si>
    <t>43715</t>
  </si>
  <si>
    <t>006500327892</t>
  </si>
  <si>
    <t>040001885</t>
  </si>
  <si>
    <t>41315</t>
  </si>
  <si>
    <t>5148946029</t>
  </si>
  <si>
    <t>A-2-0-4-11-1</t>
  </si>
  <si>
    <t>15315</t>
  </si>
  <si>
    <t>15215</t>
  </si>
  <si>
    <t>22615</t>
  </si>
  <si>
    <t>22915</t>
  </si>
  <si>
    <t>21002868672</t>
  </si>
  <si>
    <t>15715</t>
  </si>
  <si>
    <t>15815</t>
  </si>
  <si>
    <t>286070361709</t>
  </si>
  <si>
    <t>75620603689</t>
  </si>
  <si>
    <t>18215</t>
  </si>
  <si>
    <t>29115</t>
  </si>
  <si>
    <t>221806300</t>
  </si>
  <si>
    <t>A-2-0-4-6-2</t>
  </si>
  <si>
    <t>008380768</t>
  </si>
  <si>
    <t>22015</t>
  </si>
  <si>
    <t>263054645</t>
  </si>
  <si>
    <t>15515</t>
  </si>
  <si>
    <t>21815</t>
  </si>
  <si>
    <t>15415</t>
  </si>
  <si>
    <t>25115</t>
  </si>
  <si>
    <t>23815</t>
  </si>
  <si>
    <t>24215</t>
  </si>
  <si>
    <t>26315</t>
  </si>
  <si>
    <t>27015</t>
  </si>
  <si>
    <t>27515</t>
  </si>
  <si>
    <t>27615</t>
  </si>
  <si>
    <t>27815</t>
  </si>
  <si>
    <t>27915</t>
  </si>
  <si>
    <t>50715</t>
  </si>
  <si>
    <t>48515</t>
  </si>
  <si>
    <t>50815</t>
  </si>
  <si>
    <t>51215</t>
  </si>
  <si>
    <t>49115</t>
  </si>
  <si>
    <t>50315</t>
  </si>
  <si>
    <t>50515</t>
  </si>
  <si>
    <t>48315</t>
  </si>
  <si>
    <t>50615</t>
  </si>
  <si>
    <t>49215</t>
  </si>
  <si>
    <t>46615</t>
  </si>
  <si>
    <t>49615</t>
  </si>
  <si>
    <t>54315</t>
  </si>
  <si>
    <t>51515</t>
  </si>
  <si>
    <t>52015</t>
  </si>
  <si>
    <t>52115</t>
  </si>
  <si>
    <t>52315</t>
  </si>
  <si>
    <t>53415</t>
  </si>
  <si>
    <t>433090016621</t>
  </si>
  <si>
    <t>20485730241</t>
  </si>
  <si>
    <t>450800134246</t>
  </si>
  <si>
    <t>652002841</t>
  </si>
  <si>
    <t>54715</t>
  </si>
  <si>
    <t>31415</t>
  </si>
  <si>
    <t>30815</t>
  </si>
  <si>
    <t>000026096</t>
  </si>
  <si>
    <t>32215</t>
  </si>
  <si>
    <t>32415</t>
  </si>
  <si>
    <t>32315</t>
  </si>
  <si>
    <t>32515</t>
  </si>
  <si>
    <t>32615</t>
  </si>
  <si>
    <t>34915</t>
  </si>
  <si>
    <t>33515</t>
  </si>
  <si>
    <t>33815</t>
  </si>
  <si>
    <t>33615</t>
  </si>
  <si>
    <t>34215</t>
  </si>
  <si>
    <t>34515</t>
  </si>
  <si>
    <t>89477508929</t>
  </si>
  <si>
    <t>36015</t>
  </si>
  <si>
    <t>36615</t>
  </si>
  <si>
    <t>23183574009</t>
  </si>
  <si>
    <t>A-2-0-4-1-25</t>
  </si>
  <si>
    <t>52617983419</t>
  </si>
  <si>
    <t>165306655</t>
  </si>
  <si>
    <t>04822717786</t>
  </si>
  <si>
    <t>359125747</t>
  </si>
  <si>
    <t>21125236604</t>
  </si>
  <si>
    <t>056561350</t>
  </si>
  <si>
    <t>005570179118</t>
  </si>
  <si>
    <t>05334412859</t>
  </si>
  <si>
    <t>20985688715</t>
  </si>
  <si>
    <t>000013551445</t>
  </si>
  <si>
    <t>03000102208</t>
  </si>
  <si>
    <t>37015</t>
  </si>
  <si>
    <t>36715</t>
  </si>
  <si>
    <t>37115</t>
  </si>
  <si>
    <t>37815</t>
  </si>
  <si>
    <t>37715</t>
  </si>
  <si>
    <t>37915</t>
  </si>
  <si>
    <t>38715</t>
  </si>
  <si>
    <t>38415</t>
  </si>
  <si>
    <t>39615</t>
  </si>
  <si>
    <t>39415</t>
  </si>
  <si>
    <t>39715</t>
  </si>
  <si>
    <t>40115</t>
  </si>
  <si>
    <t>40715</t>
  </si>
  <si>
    <t>41715</t>
  </si>
  <si>
    <t>41615</t>
  </si>
  <si>
    <t>506013820</t>
  </si>
  <si>
    <t>40315</t>
  </si>
  <si>
    <t>17100875272</t>
  </si>
  <si>
    <t>42115</t>
  </si>
  <si>
    <t>16849925909</t>
  </si>
  <si>
    <t>36515</t>
  </si>
  <si>
    <t>496002098</t>
  </si>
  <si>
    <t>43315</t>
  </si>
  <si>
    <t>43515</t>
  </si>
  <si>
    <t>42915</t>
  </si>
  <si>
    <t>44615</t>
  </si>
  <si>
    <t>41515</t>
  </si>
  <si>
    <t>45615</t>
  </si>
  <si>
    <t>45715</t>
  </si>
  <si>
    <t>42015</t>
  </si>
  <si>
    <t>46215</t>
  </si>
  <si>
    <t>47315</t>
  </si>
  <si>
    <t>47415</t>
  </si>
  <si>
    <t>060000056</t>
  </si>
  <si>
    <t>A-2-0-4-21-4</t>
  </si>
  <si>
    <t>24032079016</t>
  </si>
  <si>
    <t>450742056</t>
  </si>
  <si>
    <t>BANCO COMERCIAL AV VILLAS S.A.</t>
  </si>
  <si>
    <t>079100009043</t>
  </si>
  <si>
    <t>0202039359</t>
  </si>
  <si>
    <t>620243923</t>
  </si>
  <si>
    <t>474300000939</t>
  </si>
  <si>
    <t>016090698</t>
  </si>
  <si>
    <t>Contratar servicio de hosting, Acuerdo Marco de Precios - Nube Pública, de conformidad con las especificaciones técnicas de la UAEMC.</t>
  </si>
  <si>
    <t>Los servicios de impresión de todo tipo de material institucional requerido por Migración Colombia, para el cumplimiento de su objeto misional y de apoyo de la Entidad</t>
  </si>
  <si>
    <t>LIQUIDADA</t>
  </si>
  <si>
    <t xml:space="preserve">Dictar un curso de inglés presencial para los funcionarios de Migración Colombia en la Regional Andina, en el Departamento de Boyacá en la Ciudad de Tunja </t>
  </si>
  <si>
    <t>BOYACA</t>
  </si>
  <si>
    <t>TUNJA</t>
  </si>
  <si>
    <t xml:space="preserve">MAYERLIN ESPERANZA YOUNG SILVA </t>
  </si>
  <si>
    <t>Suscripción al periódico EL ESPECTADOR, con destino a la Unidad Administrativa Especial Migración Colombia.</t>
  </si>
  <si>
    <t xml:space="preserve">COMUNICAN S.A. </t>
  </si>
  <si>
    <t>Contratar el arrendamiento de cupos de parqueadero para el parque automotor del Centro Facilitador de Servicios Migratorios en la ciudad de Yopal, ubicado en la Carrera 22 No.6-71 denominado parqueadero: La 22/7.</t>
  </si>
  <si>
    <t>CASANARE</t>
  </si>
  <si>
    <t>YOPAL</t>
  </si>
  <si>
    <t xml:space="preserve">LUZ MIRIAM GARZON RIOS / PARQUEADERO LA 22/7 </t>
  </si>
  <si>
    <t>Prestación de servicio de custodia de los archivos de Migración Colombia</t>
  </si>
  <si>
    <t>CUSTODIA</t>
  </si>
  <si>
    <t xml:space="preserve">ARCHIVO GENERAL DE LA NACIÓN </t>
  </si>
  <si>
    <t>JOSE ALFREDO GUERRERO MUÑOZ</t>
  </si>
  <si>
    <t>La adquisición de insumos que permitan el uso de sellos de Migración Colombia, utilizados por los oficiales de migración que prestan sus servicios de atención ciudadana en los puestos de control aéreos.</t>
  </si>
  <si>
    <t>Maquinaria, Accesorios y Suministros para Manejo, Acondicionamiento y Almacenamiento de Materiales</t>
  </si>
  <si>
    <t>DISTRIBUCIONES EDAL S.A.S</t>
  </si>
  <si>
    <t>Otorgar la extensión de garantía con su debido soporte, para los servidores marca DELL que hacen parte de la plataforma tecnológica de la Unidad Administrativa Especial Migración Colombia.</t>
  </si>
  <si>
    <t>Servicios Basados en Ingeniería, Investigación y Tecnología</t>
  </si>
  <si>
    <t>DELL COLOMBIA INC</t>
  </si>
  <si>
    <t>PROYECTOS ESPECIALES DE INGENIERIA S.A.S</t>
  </si>
  <si>
    <t>Contratar la adquisición de tubos de descargue de armas de fuego, para las Regionales y centros facilitadores de servicios migratorios, donde funciona Policía Judicial.</t>
  </si>
  <si>
    <t>Equipos y Suministros de Defensa, Orden Publico, Proteccion, Vigilancia y Seguridad</t>
  </si>
  <si>
    <t>DISTRICOM ASOCIADOS S.A.S.</t>
  </si>
  <si>
    <t>022</t>
  </si>
  <si>
    <t>DB SYSTEM LTDA</t>
  </si>
  <si>
    <t>CONFIANZA</t>
  </si>
  <si>
    <t>THE BEST EXPERIENCE IN TECHNOLOGY S.A – BEXTECHNOLOGY S.A</t>
  </si>
  <si>
    <t>6M-6M-3A</t>
  </si>
  <si>
    <t>CUMPLIMIENTO / CALIDAD / CORRECTO / SALARIOS</t>
  </si>
  <si>
    <t>20%-20%-20%-10%</t>
  </si>
  <si>
    <t>6M-4M-1A-3A</t>
  </si>
  <si>
    <t>SALUD VITAL Y RIESGOS PROFESIONALES IPS E.U.</t>
  </si>
  <si>
    <t>SALUD</t>
  </si>
  <si>
    <t>4M-4M-3A</t>
  </si>
  <si>
    <t>PORTES DE COLOMBIA LTDA</t>
  </si>
  <si>
    <t>4M-90D-3A</t>
  </si>
  <si>
    <t>DECORARCO S,A</t>
  </si>
  <si>
    <t>CRUZ O MANTENIMIENTOS ECOLOGICOS Y PRODUCTIVOS S.A.S</t>
  </si>
  <si>
    <t>JOSE RICARDO PALACIOS</t>
  </si>
  <si>
    <t>POWERSUN S.A.S</t>
  </si>
  <si>
    <t>4M-4M-4M-3A</t>
  </si>
  <si>
    <t>EDER PALLARES CAMARGO / SUPERSHINE CARWASH</t>
  </si>
  <si>
    <t>CHEVROMAZDA REPUESTOS SAS</t>
  </si>
  <si>
    <t>GRUPO GENARO VILLAMIZAR S.A.S.</t>
  </si>
  <si>
    <t>PRINCIPAL MOTORS &amp; CIA LTDA</t>
  </si>
  <si>
    <t>SANTANDER</t>
  </si>
  <si>
    <t>BUCARAMANGA</t>
  </si>
  <si>
    <t>VERA ALZATE AMPARO - PLASTIVEGAS</t>
  </si>
  <si>
    <t>JAKO IMPORTACIONES S.A.S.</t>
  </si>
  <si>
    <t>SIPCO LTDA</t>
  </si>
  <si>
    <t>CUMPLIMIENTO / ESTABLIDIDAD / SALARIOS</t>
  </si>
  <si>
    <t>4M-1M-3A</t>
  </si>
  <si>
    <t>COMPETENCIA PLUS S.A.S.</t>
  </si>
  <si>
    <t>MONITOREO</t>
  </si>
  <si>
    <t>040</t>
  </si>
  <si>
    <t>041</t>
  </si>
  <si>
    <t>042</t>
  </si>
  <si>
    <t>043</t>
  </si>
  <si>
    <t>SEGURIDAD</t>
  </si>
  <si>
    <t>prestar el servicio de mantenimiento preventivo y correctivo con suministro de repuestos y baterías para las UPS´s marca TOSHIBA, asignadas a las regionales Andina y Caribe de la Entidad, de conformidad con las especificaciones técnicas de la Unidad Administrativa Especial Migración Colombia.</t>
  </si>
  <si>
    <t>Componentes, Accesorios y Suministros de Sistemas Eléctricos e Iluminación</t>
  </si>
  <si>
    <t>SERVICIOS Y SOLUCIONES LTDA</t>
  </si>
  <si>
    <t>6M-4M-4M-3A</t>
  </si>
  <si>
    <t>2015623140500002E</t>
  </si>
  <si>
    <t>2015623140500001E</t>
  </si>
  <si>
    <t>2015623140500003E</t>
  </si>
  <si>
    <t>2015623140500005E</t>
  </si>
  <si>
    <t>2015623140600004E</t>
  </si>
  <si>
    <t>2015623140500008E</t>
  </si>
  <si>
    <t>2015623140100006E</t>
  </si>
  <si>
    <t>2015623140500007E</t>
  </si>
  <si>
    <t>2015623140500010E</t>
  </si>
  <si>
    <t>2015623140500009E</t>
  </si>
  <si>
    <t>2015623140500013E</t>
  </si>
  <si>
    <t>2015623140500014E</t>
  </si>
  <si>
    <t>2015623140100011E</t>
  </si>
  <si>
    <t>2015623140500015E</t>
  </si>
  <si>
    <t>2015623140500012E</t>
  </si>
  <si>
    <t>2015623140500016E</t>
  </si>
  <si>
    <t>2015623140500017E</t>
  </si>
  <si>
    <t>2015623180100006E</t>
  </si>
  <si>
    <t>2015623140100018E</t>
  </si>
  <si>
    <t>2015623140100019E</t>
  </si>
  <si>
    <t>2015623140500022E</t>
  </si>
  <si>
    <t>2015623180100005E</t>
  </si>
  <si>
    <t>2015623140500020E</t>
  </si>
  <si>
    <t>2015623140500021E</t>
  </si>
  <si>
    <t>2015623140500023E</t>
  </si>
  <si>
    <t>2015623140100024E</t>
  </si>
  <si>
    <t>2015623140600025E</t>
  </si>
  <si>
    <t>2015623140500026E</t>
  </si>
  <si>
    <t>2015623140500027E</t>
  </si>
  <si>
    <t>2015623180100004E</t>
  </si>
  <si>
    <t>2015623180100009E</t>
  </si>
  <si>
    <t>2015623180100021E</t>
  </si>
  <si>
    <t>2015623180100014E</t>
  </si>
  <si>
    <t>2015623180100008E</t>
  </si>
  <si>
    <t>2015623180100018E</t>
  </si>
  <si>
    <t>2015623180100017E</t>
  </si>
  <si>
    <t>2015623180100020E</t>
  </si>
  <si>
    <t>2015623180100023E</t>
  </si>
  <si>
    <t>2015623180100030E</t>
  </si>
  <si>
    <t>2015623180100024E</t>
  </si>
  <si>
    <t>2015623180100025E</t>
  </si>
  <si>
    <t>2015623180100032E</t>
  </si>
  <si>
    <t>2015623180100035E</t>
  </si>
  <si>
    <t>2015623140500037E</t>
  </si>
  <si>
    <t>2015623180100015E</t>
  </si>
  <si>
    <t>2015623180100038E</t>
  </si>
  <si>
    <t>2015623180100036E</t>
  </si>
  <si>
    <t>2015623180100033E</t>
  </si>
  <si>
    <t>2015623180100016E</t>
  </si>
  <si>
    <t>2015623180100019E</t>
  </si>
  <si>
    <t>2015623180100011E</t>
  </si>
  <si>
    <t>2015623140100025E</t>
  </si>
  <si>
    <t>2015623180100042E</t>
  </si>
  <si>
    <t>2015623180100043E</t>
  </si>
  <si>
    <t>2015623140500031E</t>
  </si>
  <si>
    <t>2015623180100034E</t>
  </si>
  <si>
    <t>2015623140500030E</t>
  </si>
  <si>
    <t>2015623140500028E</t>
  </si>
  <si>
    <t>2015623180100027E</t>
  </si>
  <si>
    <t>2015623140500034E</t>
  </si>
  <si>
    <t>2015623140500033E</t>
  </si>
  <si>
    <t>2015623140100026E</t>
  </si>
  <si>
    <t>2015623180100031E</t>
  </si>
  <si>
    <t>2015623180100022E</t>
  </si>
  <si>
    <t>2015623140300003E</t>
  </si>
  <si>
    <t>2015623140500038E</t>
  </si>
  <si>
    <t>2015623140500029E</t>
  </si>
  <si>
    <t>2015623140500035E</t>
  </si>
  <si>
    <t>2015623140700001E</t>
  </si>
  <si>
    <t>2015623140700002E</t>
  </si>
  <si>
    <t>2015623140700003E</t>
  </si>
  <si>
    <t>2015623140700004E</t>
  </si>
  <si>
    <t>2015623140700005E</t>
  </si>
  <si>
    <t>2015623010100003E</t>
  </si>
  <si>
    <t>2015623140700007E</t>
  </si>
  <si>
    <t>2015623140700008E</t>
  </si>
  <si>
    <t>2015623140700009E</t>
  </si>
  <si>
    <t>2015623010100004E</t>
  </si>
  <si>
    <t>2015623140700010E</t>
  </si>
  <si>
    <t>2015623010100002E</t>
  </si>
  <si>
    <t>2015623540600001E</t>
  </si>
  <si>
    <t>2015623010100007E</t>
  </si>
  <si>
    <t>2015623010100008E</t>
  </si>
  <si>
    <t>2015623010100001E</t>
  </si>
  <si>
    <t>2015623010100011E</t>
  </si>
  <si>
    <t>2015623010100006E</t>
  </si>
  <si>
    <t>2015623010100009E</t>
  </si>
  <si>
    <t>2015623010100010E</t>
  </si>
  <si>
    <t>2015623140700021E</t>
  </si>
  <si>
    <t>2015623010100005E</t>
  </si>
  <si>
    <t>2015623140700020E</t>
  </si>
  <si>
    <t>2015623010100012E</t>
  </si>
  <si>
    <t>2015623010100013E</t>
  </si>
  <si>
    <t>2015623140700015E</t>
  </si>
  <si>
    <t>2015623140700030E</t>
  </si>
  <si>
    <t>2015623340800001E</t>
  </si>
  <si>
    <t>2015623140700016E</t>
  </si>
  <si>
    <t>2015623140700012E</t>
  </si>
  <si>
    <t>2015623140700013E</t>
  </si>
  <si>
    <t>2015623140700011E</t>
  </si>
  <si>
    <t>2015623140700028E</t>
  </si>
  <si>
    <t>2015623140700029E</t>
  </si>
  <si>
    <t>2015623140700027E</t>
  </si>
  <si>
    <t>2015623140700023E</t>
  </si>
  <si>
    <t>2015623140700017E</t>
  </si>
  <si>
    <t>2015623140700018E</t>
  </si>
  <si>
    <t>2015623140700014E</t>
  </si>
  <si>
    <t>2015623180100039E</t>
  </si>
  <si>
    <t>2015623180100026E</t>
  </si>
  <si>
    <t>2015623140300001E</t>
  </si>
  <si>
    <t>2015623140300002E</t>
  </si>
  <si>
    <t>2015623140700019E</t>
  </si>
  <si>
    <t>2015623140700022E</t>
  </si>
  <si>
    <t>2015623140700024E</t>
  </si>
  <si>
    <t>2015623140700025E</t>
  </si>
  <si>
    <t>2015623140700026E</t>
  </si>
  <si>
    <t>servicio de mantenimiento preventivo y correctivo con suministro de repuestos para los servidores de telefonía marca ALCATEL, asignados en las sedes de Migración Colombia en las ciudades de San Andres, Maicao, Barranquilla, Cúcuta, Bucaramanga, Villavicencio, Leticia, Pasto , Medellín y Bogotá (en Nivel Central</t>
  </si>
  <si>
    <t>M@ICROTEL LTDA</t>
  </si>
  <si>
    <t xml:space="preserve">EDGAR ALBERTO CASTIBLANCO GONZALEZ </t>
  </si>
  <si>
    <t>JAIME ORLANDO LOPEZ MONTES - MULTISERVICIO J.Z,</t>
  </si>
  <si>
    <t>LUIS EDUARDO RODRIGUEZ CERON - ABC DECORAMBIENTES</t>
  </si>
  <si>
    <t>Contratar la adquisición de repuestos para equipos  de cómputo, discos duros para unidad de almacenamiento DELL Power Vault MD3000, en las condiciones técnicas definidas por la Unidad Administrativa Especial Migración Colombia en los estudios técnicos.</t>
  </si>
  <si>
    <t>Difusión de Tecnologías de Información y Telecomunicaciones</t>
  </si>
  <si>
    <t>ACTA DE INICIO</t>
  </si>
  <si>
    <t xml:space="preserve">Contratar la adquisición de identificadores personales para los funcionarios de la Unidad Administrativa Especial Migración Colombia, que llevan a cabo labores misionales en los diferentes Puestos de Control Migratorio, Centros Facilitadores de Servicios Migratorios, Servicio al Ciudadano y Verificaciones a nivel Nacional. </t>
  </si>
  <si>
    <t>Publicaciones Impresas, Publicaciones Electronicas y Accesorios</t>
  </si>
  <si>
    <t>009</t>
  </si>
  <si>
    <t>010</t>
  </si>
  <si>
    <t>011</t>
  </si>
  <si>
    <t>012</t>
  </si>
  <si>
    <t>013</t>
  </si>
  <si>
    <t>014</t>
  </si>
  <si>
    <t>015</t>
  </si>
  <si>
    <t>016</t>
  </si>
  <si>
    <t>017</t>
  </si>
  <si>
    <t>018</t>
  </si>
  <si>
    <t>019</t>
  </si>
  <si>
    <t>020</t>
  </si>
  <si>
    <t>021</t>
  </si>
  <si>
    <t>023</t>
  </si>
  <si>
    <t>Contratar la adquisición e instalación de divisiones y puertas de vidrio para la implementación del cecam en las instalaciones del puesto de control migratorio aéreo del aeropuerto Eldorado</t>
  </si>
  <si>
    <t>Muebles, Mobiliario y Decoración</t>
  </si>
  <si>
    <t>servicio de mantenimiento preventivo y correctivo con suministro de repuestos y baterías para las UPS´s marca PEI, asignadas a las once (11) regionales de la Entidad y al nivel central, de conformidad con las especificaciones técnicas de la Unidad Administrativa Especial Migración Colombia</t>
  </si>
  <si>
    <t>2015623140500046E</t>
  </si>
  <si>
    <t>2015623140500045E</t>
  </si>
  <si>
    <t>2015623140500047E</t>
  </si>
  <si>
    <t>2015623140500044E</t>
  </si>
  <si>
    <t>2015623180100037E</t>
  </si>
  <si>
    <t>2015623140600027E</t>
  </si>
  <si>
    <t>071</t>
  </si>
  <si>
    <t>Contratar cuatro (4) Seminarios en Derechos Humanos en el Control Migratorio para los funcionarios de Migración Colombia</t>
  </si>
  <si>
    <t>072</t>
  </si>
  <si>
    <t>073</t>
  </si>
  <si>
    <t>074</t>
  </si>
  <si>
    <t>Contratar la prestación del servicio de traducción oficial y no oficial (para aquellos idiomas en los cuales no existen traductores oficiales en Colombia) de los textos, con su respectiva grabación de audio-lectura, contenidos en los diferentes formatos que se emplean en el proceso sancionatorio administrativo y demás actuaciones que adelanta la entidad en ejercicio de sus funciones a los idiomas de los migrantes que no tienen dominio del idioma castellano y están incursos en algún proceso.</t>
  </si>
  <si>
    <t>TRADUCCION</t>
  </si>
  <si>
    <t>Contratar los servicios profesionales de capacitación para la realización de actividades del plan anual de capacitación 2015 en temas misionales y transversales.</t>
  </si>
  <si>
    <t>Servicios Educativos y de Formación</t>
  </si>
  <si>
    <t>UNIVERSIDAD SERGIO ARBOLEDA</t>
  </si>
  <si>
    <t>075</t>
  </si>
  <si>
    <t>Contratar los servicios profesionales de capacitación para la ACTUALIZACION, MANTENIMIENTO Y MEJORA DE LOS SISTEMAS INTEGRADOS DE GESTION DE CALIDAD ¿ Actualización de Auditores de funcionarios delegados y suplentes de los procesos del sistema Integrado de gestión.</t>
  </si>
  <si>
    <t>ICONTEC – INSTITUTO COLOMBIANO DE NORMAS TECNICAS Y CERTIFICACION</t>
  </si>
  <si>
    <t>META</t>
  </si>
  <si>
    <t>VILLAVICENCIO</t>
  </si>
  <si>
    <t>BERLITZ COLOMBIA S.A.</t>
  </si>
  <si>
    <t>CLAUDIA NATALIA OSPINA BARREIRO</t>
  </si>
  <si>
    <t>2015623180100013E</t>
  </si>
  <si>
    <t>Contratar los servicios de bodegaje para la Unidad Administrativa Especial Migración Colombia</t>
  </si>
  <si>
    <t>BODEGAJE</t>
  </si>
  <si>
    <t>076</t>
  </si>
  <si>
    <t>Contratar los servicios profesionales de capacitación para la ACTUALIZACION, MANTENIMIENTO Y MEJORA DE LOS SISTEMAS INTEGRADOS DE GESTION DE CALIDAD, de funcionarios delegados y suplentes de los procesos del Sistema Integrado de Gestión de Calidad a nivel nacional, en el Diplomado de Calidad ISO 9001:2008 modalidad virtual</t>
  </si>
  <si>
    <t>prestar el servicio de mantenimiento preventivo y correctivo con suministro de repuestos para los servidores de telefonía marca AASTRA, asignados en las sedes de Migración Colombia en las ciudades de Cali, Pereira, Cartagena y Bogotá (Regional Andina y Nivel Central)</t>
  </si>
  <si>
    <t>DAXA COLOMBIA S.A.</t>
  </si>
  <si>
    <t>CUMPLIMENTO / CALIDAD / CORRECTO / SALARIOS</t>
  </si>
  <si>
    <t>20-%-20%-20%-10%</t>
  </si>
  <si>
    <t>Arrendamiento del inmueble ubicado en el municipio de Bahía Solano - Chocó, ubicado en la Calle tercera (3ª ) entre carreras primera (1ª) y segunda (2ª ) de ciudad Mutis</t>
  </si>
  <si>
    <t>BAHIA SOLANO</t>
  </si>
  <si>
    <t>AYDA ABADIA PINO</t>
  </si>
  <si>
    <t>prestar los servicios de apoyo a la gestión, con autonomía técnica y administrativa, en todo lo que se derive del proceso de selección, cuyo objeto es ¿Suministrar a nivel Nacional los uniformes a los funcionarios de la Unidad Administrativa Especial Migración Colombia</t>
  </si>
  <si>
    <t>AZUCENA PINZÓN RODRÍGUEZ</t>
  </si>
  <si>
    <t>Realización de avalúos comerciales de vehículos que conforman el parque automotor de Migración Colombia</t>
  </si>
  <si>
    <t>AVALUO</t>
  </si>
  <si>
    <t>AVALUPERIAUTOS S.A.S.</t>
  </si>
  <si>
    <t>Realizar el avalúo de 14 bienes inmuebles de propiedad de la Unidad Administrativa Especial de Migración Colombia, ubicados en San Andres (2), Coveñas (1), Maicao (2), Cartagena (1), Cúcuta (2), Bucaramanga (1), Neiva (2), Pasto (1), Puerto Carreño (1) y Bogotá (1)</t>
  </si>
  <si>
    <t>Servicios de Gestion, Servicios Profesionales de Empresa y Servicios Administrativos</t>
  </si>
  <si>
    <t>INSTITUTO DE ESTUDIOS DEL MINISTERIO PÚBLICO</t>
  </si>
  <si>
    <t>Contratar la actualización y renovación del licenciamiento de la plataforma de seguridad Trend Micro y Bluecoat de la  Unidad Administrativa Especial Migración Colombia</t>
  </si>
  <si>
    <t>SOPORTE Y MANTENIMIENTO</t>
  </si>
  <si>
    <t>ACTUALIZACION</t>
  </si>
  <si>
    <t>2223</t>
  </si>
  <si>
    <t>CONTRATAR EL SERVICIO INTEGRAL DE ASEO Y CAFETERIA PARA LA REGION 1: SANTA MARTA, RIOHACHA, VALLEDUPAR, MAICAO EN LA SEDE REGIONAL Y PCM PARAGUACHON</t>
  </si>
  <si>
    <t>2226</t>
  </si>
  <si>
    <t>CONTRATAR EL SERVICIO INTEGRAL DE ASEO Y CAFETERIA PARA LA REGIONAL CARIBE EN SUS SEDES CARTAGENA BARRANQUILLA, SINCELEJO Y MONTERIA</t>
  </si>
  <si>
    <t>SUCRE</t>
  </si>
  <si>
    <t>SINCELEJO</t>
  </si>
  <si>
    <t>2233</t>
  </si>
  <si>
    <t>CONTRATAR EL SERVICIO INTEGRAL DE ASEO Y CAFETERIA REGION 6 ( SEDES PASTO, IPIALES. RUMICHACA, SAN MIGUEL, CHILES Y TUMACO</t>
  </si>
  <si>
    <t>CONTRATAR EL SERVICIO INTEGRAL DE ASEO Y CAFETERIA PARA LA REGION 7 DE CCE, ES DECIR LOS CFSM DE IBAGUE Y NEIVA</t>
  </si>
  <si>
    <t>TOLIMA</t>
  </si>
  <si>
    <t>IBAGUE</t>
  </si>
  <si>
    <t>078</t>
  </si>
  <si>
    <t>Contratar la adquisición de equipos de cómputo, de acuerdo con las especificaciones técnicas requeridas por la Unidad Administrativa Especial Migración Colombia.</t>
  </si>
  <si>
    <t>CUMPLIMIENTO /  CALIDAD B / CALIDAD S / REPUESTOS / SALARIOS</t>
  </si>
  <si>
    <t>20%-20%-20%-20%-10%</t>
  </si>
  <si>
    <t>6M-6M-OF-5A-3A</t>
  </si>
  <si>
    <t xml:space="preserve">C-450-1002-1 </t>
  </si>
  <si>
    <t>SOLIDARIA</t>
  </si>
  <si>
    <t>MUNDIAL</t>
  </si>
  <si>
    <t>2015623140500036E</t>
  </si>
  <si>
    <t>2015623180100041E</t>
  </si>
  <si>
    <t>2015623140500032E</t>
  </si>
  <si>
    <t>2015623140500042E</t>
  </si>
  <si>
    <t xml:space="preserve">2015623140500039E </t>
  </si>
  <si>
    <t>2015623140500043E</t>
  </si>
  <si>
    <t>INSTITUTO GEOGRAFICO AGUSTIN CODAZZI -IGAC</t>
  </si>
  <si>
    <t xml:space="preserve">2015623180100012E </t>
  </si>
  <si>
    <t>044</t>
  </si>
  <si>
    <t>2015623180100040E</t>
  </si>
  <si>
    <t>081</t>
  </si>
  <si>
    <t>Contratar los servicios de alojamiento, alimentación y apoyo logístico para actividades de capacitación a nivel nacional de los funcionarios de Migración Colombia. El suministro de los refrigerios de mañana y tarde, almuerzos y toda la logística, serán suministrados solo en los eventos cuando se requiere del servicio logístico y cuando el supervisor del contrato lo solicite.</t>
  </si>
  <si>
    <t>Servicios de Viajes, Alimentación, Alojamiento y Entretenimiento</t>
  </si>
  <si>
    <t>CENTRO SOCIAL DE AGENTES Y PATRULLEROS DE LA POLICÍA NACIONAL</t>
  </si>
  <si>
    <t>A-2-0-4-21-11</t>
  </si>
  <si>
    <t>C.I INVERSIONES NEMIX SAS</t>
  </si>
  <si>
    <t>ALIADAS CARGO S.A.S</t>
  </si>
  <si>
    <t>Adquirir servicios de Actualización y Soporte a
Licenciamiento Oracle</t>
  </si>
  <si>
    <t>ORACLE COLOMBIA LTDA</t>
  </si>
  <si>
    <t>04007625218</t>
  </si>
  <si>
    <t>382009017</t>
  </si>
  <si>
    <t>804038925</t>
  </si>
  <si>
    <t>013353420</t>
  </si>
  <si>
    <t>89414360267</t>
  </si>
  <si>
    <t>106860002588</t>
  </si>
  <si>
    <t>15100027010</t>
  </si>
  <si>
    <t>15415427175</t>
  </si>
  <si>
    <t>002800025732</t>
  </si>
  <si>
    <t>037726671</t>
  </si>
  <si>
    <t>036441459</t>
  </si>
  <si>
    <t>137185609</t>
  </si>
  <si>
    <t>045</t>
  </si>
  <si>
    <t>046</t>
  </si>
  <si>
    <t>Contratar la compra e instalación de un (1)  mueble para el almacenamiento de cédulas de extranjería y diez (10) archivadores organizadores para trámites de extranjería adelantados en el CFSM de Bogotá, perteneciente a la Regional Andina.</t>
  </si>
  <si>
    <t>135
137</t>
  </si>
  <si>
    <t>Contratar la adquisición de papelería, carpetas de archivo, tintas y tóner a nivel nacional para la Unidad Administrativa Especial Migración Colombia, bajo la modalidad de proveeduría</t>
  </si>
  <si>
    <t>Materiales y Productos de Papel</t>
  </si>
  <si>
    <t>2015623140700031E</t>
  </si>
  <si>
    <t>2015623140500048E</t>
  </si>
  <si>
    <t>Contratar los servicios de intermediación comercial tendientes al logro y perfeccionamiento de la venta de bienes muebles obsoletos, inservibles y/o servibles que no se requieren para el normal desarrollo de las funciones de la Unidad Administrativa Migración Colombia dados de baja, a través de subasta pública y/o servicio de martillo, para adjudicarlos al mejor postor</t>
  </si>
  <si>
    <t xml:space="preserve">Servicios de Gestion, Servicios Profesionales de Empresa y Servicios Administrativos
</t>
  </si>
  <si>
    <t>INTERMEDIACION</t>
  </si>
  <si>
    <t>4M-TD-3A</t>
  </si>
  <si>
    <t>2015623180100029E</t>
  </si>
  <si>
    <t>S.O.S. SOLUCIONES DE OFICINA Y SUMINISTROS SAS.</t>
  </si>
  <si>
    <t>2015623180100010E</t>
  </si>
  <si>
    <t>Contratar el servicio especializado de transporte de carga vía aérea y terrestre, para el envío de manera segura y oportuna de los bienes, mobiliario y útiles de papelería y escritorio a cargo de la entidad, desde y con destino al nivel central y las Sedes Regionales, Centros Facilitadores de Servicios Migratorios y Puestos de Control Migratorio Aéreo y Terrestre, a nivel nacional</t>
  </si>
  <si>
    <t>SERVICIOS POSTALES NACIONALES S.A.</t>
  </si>
  <si>
    <t xml:space="preserve">A-2-0-4-6-3 </t>
  </si>
  <si>
    <t>ANGELA PATRICIA PARRA CHIGUASUQUE</t>
  </si>
  <si>
    <t>077</t>
  </si>
  <si>
    <t>2015623140500049E</t>
  </si>
  <si>
    <t>Apoyar a Migración Colombia en el desarrollo, optimización y mantenimiento de funcionalidades del Sistema de Gestión Documental ORFEO.</t>
  </si>
  <si>
    <t>LILIANA GOMEZ VELAZQUEZ</t>
  </si>
  <si>
    <t xml:space="preserve">DUBERLY EDUARDO MURILLO BARONA </t>
  </si>
  <si>
    <t>ORBIS TRADUCCIONES S.A.S</t>
  </si>
  <si>
    <t>2015623140500040E</t>
  </si>
  <si>
    <t>J.A ZABALA &amp; CONSULTORES ASOCIADOS S.A.S</t>
  </si>
  <si>
    <t>CUMPLIMIENTO / CALIDAD / SALARIOS / RCE</t>
  </si>
  <si>
    <t>20%-20%-10%-200SMLMV</t>
  </si>
  <si>
    <t>6M-6M-3A-TD</t>
  </si>
  <si>
    <t xml:space="preserve">Dictar un curso de inglés virtual para los funcionarios de Migración Colombia en la Regional Orinoquia
</t>
  </si>
  <si>
    <t>2015623140300004E</t>
  </si>
  <si>
    <t>2015623140700033E</t>
  </si>
  <si>
    <t xml:space="preserve">2015623140700032E </t>
  </si>
  <si>
    <t>MICRODYNE S.A.S</t>
  </si>
  <si>
    <t>JASON ALEXANDER ROJAS ROJAS</t>
  </si>
  <si>
    <t>SUMIT LTDA</t>
  </si>
  <si>
    <t>047</t>
  </si>
  <si>
    <t>048</t>
  </si>
  <si>
    <t>049</t>
  </si>
  <si>
    <t>Adquisición equipo de aire acondicionado para el CFSM de la ciudad de Yopal dependiente de la Regional Orinoquia</t>
  </si>
  <si>
    <t>Componentes y Equipos para Distribución y Sistemas de Acondicionamiento</t>
  </si>
  <si>
    <t>Contratar el servicio de mantenimiento preventivo y correctivo con suministro de repuestos originales, incluido servicio de lavado y despinche, para los vehículos CHEVROLET, HONDA y YAMAHA que conforman el parque automotor de la Unidad Administrativa Especial Migración Colombia, asignados a la Regional Amazonas en la ciudad de Leticia</t>
  </si>
  <si>
    <t>Dictar un curso de inglés presencial para los funcionarios de Migración Colombia en la Regional Guajira, en la ciudad de Maicao</t>
  </si>
  <si>
    <t>MAICAO</t>
  </si>
  <si>
    <t>FUNDACION UNIVERSIDAD DEL NORTE</t>
  </si>
  <si>
    <t>INTITUTO COLOMBIANO DE NORMAS TECNICAS Y CERTIFICACION ICONTEC</t>
  </si>
  <si>
    <t>C-510-10002-1</t>
  </si>
  <si>
    <t>Dictar Dos Seminarios sobre Negociación Colectiva para los funcionarios de Migración Colombia</t>
  </si>
  <si>
    <t>COLEGIO MAYOR DE NUESTRA SEÑORA DEL ROSARIO</t>
  </si>
  <si>
    <t>servicio de transporte aéreo de pasajeros en rutas operadas por Satena y la venta de tiquetes aéreos en las rutas nacionales e internacionales de otros operadores, para funcionarios y contratistas, así como para la atención de desplazamientos de deportados y/o expulsados</t>
  </si>
  <si>
    <t>LLANTAS E IMPORTACIONES SAGU S.A.S.</t>
  </si>
  <si>
    <t>800.089.111 </t>
  </si>
  <si>
    <t>20% - 20% - 10%</t>
  </si>
  <si>
    <t>6M-5A-3A</t>
  </si>
  <si>
    <t>Contratar la Extensión de Garantía para los equipos marca APC (UPSs, Aires,  Monitoreo  Ambiental) y el mantenimiento preventivo y correctivo con suministro de repuestos para los sistemas de  control de acceso, contra incendio y CCTV, del Centro de Computo Principal de la Entidad</t>
  </si>
  <si>
    <t>20%-20%-10% 200SMMLV</t>
  </si>
  <si>
    <t>6M-6M-3A-TE</t>
  </si>
  <si>
    <t>2015623301000002E</t>
  </si>
  <si>
    <t>2015623301000003E</t>
  </si>
  <si>
    <t>2015623301000004E</t>
  </si>
  <si>
    <t>2015623301000005E</t>
  </si>
  <si>
    <t>2015623140500056E</t>
  </si>
  <si>
    <t>2015623140700034E</t>
  </si>
  <si>
    <t>2015623140700035E</t>
  </si>
  <si>
    <t>2015623140700036E</t>
  </si>
  <si>
    <t>2015623140500052E</t>
  </si>
  <si>
    <t>2015623140500050E</t>
  </si>
  <si>
    <t>2015623140600028E</t>
  </si>
  <si>
    <t>2015623140500054E</t>
  </si>
  <si>
    <t>2015623180100028E</t>
  </si>
  <si>
    <t>080</t>
  </si>
  <si>
    <t>082</t>
  </si>
  <si>
    <t>083</t>
  </si>
  <si>
    <t>084</t>
  </si>
  <si>
    <t>Suscripción a  la REVISTA SEMANA con destino a la Unidad Administrativa Especial Migración Colombia</t>
  </si>
  <si>
    <t>PUBLICACIONES SEMANA S.A</t>
  </si>
  <si>
    <t>2015623140500051E</t>
  </si>
  <si>
    <t>Contratar la extensión de garantía con su debido soporte, incluyendo el mantenimiento preventivo y correctivo con repuesto que se requiera, para los equipos que conforman la solución de  Migración Automática de la Unidad Administrativa Especial Migración Colombia, en las áreas de Inmigración y Emigración del Aeropuerto Internacional El Dorado de la ciudad de Bogotá.</t>
  </si>
  <si>
    <t>INFORMATICA EL CORTE INGLES S.A.</t>
  </si>
  <si>
    <t>CUMPLIMIENTO / SALARIOS</t>
  </si>
  <si>
    <t>6M-3A</t>
  </si>
  <si>
    <t>Contratar la renovación y actualización de información de la Unidad Administrativa Especial Migración Colombia, en el Directorio de Despachos Públicos de Colombia versión 2015- 2016, con entrega de 14 ejemplares de consulta del DPC, para las diferentes áreas de la entidad.</t>
  </si>
  <si>
    <t>RENOVACION Y ACTUALIZACION</t>
  </si>
  <si>
    <t xml:space="preserve">PUBLICACIONES DESPACHOS PUBLICOS DE COLOMBIA </t>
  </si>
  <si>
    <t>prestación de servicio de  recolección, curso y entrega de correo en sus diferentes modalidades a nivel nacional e internacional y el suministro de personal para la gestión documental.</t>
  </si>
  <si>
    <t>Prestar el servicio de mantenimiento preventivo y correctivo a través de la red de concesionarios autorizados, con suministro de repuestos originales u homologados, para las motos marca SUZUKI a nivel Nacional, de la Unidad Administrativa Especial Migración Colombia a nivel nacional.</t>
  </si>
  <si>
    <t>SUZUKI MOTOR DE COLOMBIA S.A</t>
  </si>
  <si>
    <t>UNION TEMPORAL ELITE</t>
  </si>
  <si>
    <t>ADQUIRIR EL SERVICIO INTEGRAL DE ASEO Y CAFETERIA PARA LAS SEDES DE CFSM MEDELLIN, PCMA AEROPUERTO RIONEGRO, PCM TURBO, PCM CAPURGANA, PCM JURADO</t>
  </si>
  <si>
    <t>Actualmente el Centro Conjunto de Análisis Migratorio
(CECAM) se encuentra ubicado de manera estratégica en el Aeropuerto Internacional Eldorado de la ciudad de Bogotá. Dicha área requiere de la instalación de un Monitor tipo led de 60”, que estará ubicado en la sala de reuniones, donde los asistentes podrán compartir información que tengan competencias con la migración anticipada de viajeros</t>
  </si>
  <si>
    <t>VIDEOPROYECTORES</t>
  </si>
  <si>
    <t>2015623140300005E</t>
  </si>
  <si>
    <t>2015623140500053E</t>
  </si>
  <si>
    <t>2015623140500055E</t>
  </si>
  <si>
    <t>2015623140500057E</t>
  </si>
  <si>
    <t>2015623140300006E</t>
  </si>
  <si>
    <t>2015623140500058E</t>
  </si>
  <si>
    <t>2015623140500059E</t>
  </si>
  <si>
    <t>2015623140600029E</t>
  </si>
  <si>
    <t>BOLSA DE PRODUCTOS</t>
  </si>
  <si>
    <t>2015623140300007E</t>
  </si>
  <si>
    <t xml:space="preserve"> adquisicion de uniformes para personal misional</t>
  </si>
  <si>
    <t>2015623140300008E</t>
  </si>
  <si>
    <t>2015623301000007E</t>
  </si>
  <si>
    <t>UNION TEMPORAL SERVI-INCOL</t>
  </si>
  <si>
    <t xml:space="preserve">2015623301000009E </t>
  </si>
  <si>
    <t xml:space="preserve">2015623301000008E </t>
  </si>
  <si>
    <t xml:space="preserve">2015623301000010E </t>
  </si>
  <si>
    <t>2015623301000013E</t>
  </si>
  <si>
    <t>2015623301000011E</t>
  </si>
  <si>
    <t>2015623301000012E</t>
  </si>
  <si>
    <t>2015623301000014E</t>
  </si>
  <si>
    <t>2015623301000015E</t>
  </si>
  <si>
    <t>2015623301000016E</t>
  </si>
  <si>
    <t>2015623301000017E</t>
  </si>
  <si>
    <t>2015623301000018E</t>
  </si>
  <si>
    <t>2015623301000019E</t>
  </si>
  <si>
    <t>2015623301000020E</t>
  </si>
  <si>
    <t>2015623301000021E</t>
  </si>
  <si>
    <t>2015623301000001E</t>
  </si>
  <si>
    <t>TEAM MANAGEMENT INFRASTRUCTURE S.A.</t>
  </si>
  <si>
    <t>CUMPLIMIENTO / CORRECTO / SALARIOS / REPUESTOS / PROTECCION</t>
  </si>
  <si>
    <t>20%-20%-10%-20%-20%</t>
  </si>
  <si>
    <t>6M-OFRECIDA-3A-5A-TD</t>
  </si>
  <si>
    <t>CUMPLIMIENTO / CALIDAD / CORRECTO / REPUESTOS / SALARIOS</t>
  </si>
  <si>
    <t>6M-4M-2A-5A-3A</t>
  </si>
  <si>
    <t>050</t>
  </si>
  <si>
    <t>051</t>
  </si>
  <si>
    <t>052</t>
  </si>
  <si>
    <t>Contratar la señalización interna del Centro Facilitador de Servicios Migratorios de Bogotá.</t>
  </si>
  <si>
    <t>SEÑALIZACION</t>
  </si>
  <si>
    <t>Contratar el mantenimiento para la solución de Carteleras Virtuales a nivel nacional con bolsa de repuestos, de conformidad con las especificaciones técnicas de la Unidad Administrativa Especial Migración Colombia.</t>
  </si>
  <si>
    <t xml:space="preserve">Contratar las obras de mantenimiento locativo del centro facilitador de servicios migratorios en la sede  Neiva, perteneciente a la Regional Andina. </t>
  </si>
  <si>
    <t>CUMPLIMIENTO / SALARIOS / ESTABILIDAD</t>
  </si>
  <si>
    <t>6M-3A-3A</t>
  </si>
  <si>
    <t>EDGAR CAMPOS BAQUERO / DECORACIONES DE OFICINA</t>
  </si>
  <si>
    <t>OFIBEST S.A.S</t>
  </si>
  <si>
    <t>085</t>
  </si>
  <si>
    <t>Prestar los servicios profesionales  consistentes en la realización de un avalúo comercial del inmueble localizado en la Calle 2 # 1- 52 Barrio El Centro del municipio de Puerto Leguízamo ¿ Putumayo, todo de conformidad con las condiciones señaladas en los estudios previos y propuesta del contratista</t>
  </si>
  <si>
    <t>LUDICAS</t>
  </si>
  <si>
    <t>735002982</t>
  </si>
  <si>
    <t>506169028</t>
  </si>
  <si>
    <t>260144670</t>
  </si>
  <si>
    <t>252027743</t>
  </si>
  <si>
    <t>30288359106</t>
  </si>
  <si>
    <t>266000223120</t>
  </si>
  <si>
    <t>04806270089</t>
  </si>
  <si>
    <t>477869999557</t>
  </si>
  <si>
    <t>17101440287</t>
  </si>
  <si>
    <t>530000090</t>
  </si>
  <si>
    <t>046400124395</t>
  </si>
  <si>
    <t>000800102105</t>
  </si>
  <si>
    <t xml:space="preserve">CUMPLIMIENTO / SALARIOS / CALIDAD SERV / CORRECTO FUN </t>
  </si>
  <si>
    <t>CARDINAL</t>
  </si>
  <si>
    <t>SURAMERICANA</t>
  </si>
  <si>
    <t>Ropa, Maletas y Productos de Aseo Personal</t>
  </si>
  <si>
    <t>CALIDAD / SALARIOS</t>
  </si>
  <si>
    <t>10%-20%</t>
  </si>
  <si>
    <t>1A-3A</t>
  </si>
  <si>
    <t>adquisicion de aires acondicionados tecnologia inverter, para los pcm de tumaco, turbo, maicao y el cfsm de san andres, acorde con los imprevistos presentados en estas zonas del pais que por sus condiciones climaticas requieren la reposicion inmediata de los aires fuera de servicio</t>
  </si>
  <si>
    <t>CONTRATAR EL SERVICIO INTEGRAL DE ASEO Y CAFETERIA PARA LA REGIONAL ORINOQUIA EN SU SEDE DE VILLAVICENCIO</t>
  </si>
  <si>
    <t>ORINOQUIA</t>
  </si>
  <si>
    <t>ADQUIRIR PAPELERIA Y UTILES DE ESCRITORIO PARA EL NIVEL CENTRAL Y REGIONAL</t>
  </si>
  <si>
    <t>CONSORCIO JEROAM</t>
  </si>
  <si>
    <t>ABIL COMERCIALIZADORA S.A.S.</t>
  </si>
  <si>
    <t>SONA GREEN TECNOLOGIES S.A.S.</t>
  </si>
  <si>
    <t>CUMPLIMIENTO / CALIDAD SERVICIO / REPUESTOS /   SALARIOS</t>
  </si>
  <si>
    <t>6M-6M-OFRECIDAD-3A</t>
  </si>
  <si>
    <t>086</t>
  </si>
  <si>
    <t>087</t>
  </si>
  <si>
    <t>MANTENIMIENTO PREVENTIVO Y CORRECTIVO  DEL SISTEMA ELÉCTRICO DE LA SEDE CARTAGENA (LOCATIVOS).</t>
  </si>
  <si>
    <t>15OPAV17491P</t>
  </si>
  <si>
    <t>FINTRA S.A - MULTISERVICIOS</t>
  </si>
  <si>
    <t>Prestar los servicios profesionales y de apoyo a la gestión para el mantenimiento, soporte y gestión de cambio de los módulos que conforman el Sistema de Información PLATINUM de la Unidad Administrativa  Especial Migración Colombia.</t>
  </si>
  <si>
    <t>CENTRO INTEGRAL DE MANTENIMINETO AUTOCARS S.A.S.</t>
  </si>
  <si>
    <t>CUMPLIMIENTO / CALIDADI / REPUESTOS / SALARIOS</t>
  </si>
  <si>
    <t>4M-12M-12M-3A</t>
  </si>
  <si>
    <t>Contratar la adquisición de escáner e  impresoras multifuncionales, con las características técnicas definidas por la Unidad Administrativa Especial Migración Colombia.</t>
  </si>
  <si>
    <t>CUMPLIMIENTO / CALIDAD / REPUESTOS / SALARIOS</t>
  </si>
  <si>
    <t>20%-10%-10%-10%</t>
  </si>
  <si>
    <t>6M-PFRECIDA-5A-3A</t>
  </si>
  <si>
    <t>CUMPLIMIENTO / SERVICIO / CORRECTO / REPUESTO /SALARIOS / RCE</t>
  </si>
  <si>
    <t>20%-20%-20%-20%-10%-200SM</t>
  </si>
  <si>
    <t>6M-6M-2A-5A-3A-TD</t>
  </si>
  <si>
    <t>NÉMESIS ASOCIADOS S.A</t>
  </si>
  <si>
    <t>COMERCIALIZADORA NAVE LTDA</t>
  </si>
  <si>
    <t>PEDRO MANUEL ARIZA BERMUDEZ - FILTROS Y LUBRICANTES DE LA GUAJIRA</t>
  </si>
  <si>
    <t>MERCADO Y BOLSA S.A</t>
  </si>
  <si>
    <t>MAURICIO ORLANDO CORTES RIVERA</t>
  </si>
  <si>
    <t>053</t>
  </si>
  <si>
    <t>054</t>
  </si>
  <si>
    <t>Adquisición e instalación de aire acondicionado para la Regional San Andrés, incluidos todos los elementos que sean necesarios para su funcionamiento</t>
  </si>
  <si>
    <t>COMPRAVENTA CON INSTALACION</t>
  </si>
  <si>
    <t>Adquisición e instalación de puntos de cableado estructurado (datos, corriente eléctrica regulada y  no regulada) de conformidad con las especificaciones técnicas de la Unidad Administrativa Especial Migración Colombia.</t>
  </si>
  <si>
    <t>CUMPLIMIENTO / SALARIOS / RCE</t>
  </si>
  <si>
    <t>20%-10%-200SM</t>
  </si>
  <si>
    <t>contratar obras para la adecuación de la infraestructura física del puesto de control migratorio marítimo  pcmm localizado en el municipio de buenaventura</t>
  </si>
  <si>
    <t>BUENAVENTURA</t>
  </si>
  <si>
    <t>C-113-1002-1</t>
  </si>
  <si>
    <t>CUMPLIMIENTO / ESTABILIDAD / SALARIOS / RCE</t>
  </si>
  <si>
    <t>6M-5A-3A-TD</t>
  </si>
  <si>
    <t>088</t>
  </si>
  <si>
    <t>089</t>
  </si>
  <si>
    <t>091</t>
  </si>
  <si>
    <t>2015623140500063E</t>
  </si>
  <si>
    <t>Contratar el Servicio de mantenimiento preventivo y correctivo con suministro de repuestos originales para los vehículos de la marca NISSAN de la Unidad Administrativa Especial Migración Colombia a nivel nacional</t>
  </si>
  <si>
    <t>TALLERES AUTORIZADOS S.A.</t>
  </si>
  <si>
    <t>Prestar los servicios profesionales consistentes en la realización de dos (2) avaluaos comerciales, el primero de ellos corresponde al inmueble localizado en la calle 2 # 1- 52 barrio el centro del municipio de Puerto Leguizamo - Putumayo, el segundo corresponde al inmueble localizado en el sector denominado Isla Viciosa con una cavidad superficiaria de 932 m2, lote # 13 del municipio de Tumaco ¿ Nariño, todo de conformidad con las condiciones señaladas en los estudios previos y la propuesta del contratista</t>
  </si>
  <si>
    <t>SOCIEDAD COLOMBIANA DE ARQUITECTOS REGIONAL NARIÑO</t>
  </si>
  <si>
    <t>Adquirir el plan anual de actualización y soporte para los productos IBM SPSS de conformidad con las especificaciones técnicas de la Unidad Administrativa Especial Migración Colombia.</t>
  </si>
  <si>
    <t>INFORMESE LTDA SPSS ANDINO</t>
  </si>
  <si>
    <t>6M-1A-1A-3A</t>
  </si>
  <si>
    <t>SIGEP</t>
  </si>
  <si>
    <t>ETAPA</t>
  </si>
  <si>
    <t>2015623301000006E</t>
  </si>
  <si>
    <t>090</t>
  </si>
  <si>
    <t>2015623140100027E</t>
  </si>
  <si>
    <t>092</t>
  </si>
  <si>
    <t>2015623140600030E</t>
  </si>
  <si>
    <t>Contratar la prestación del servicio de administración, custodia y organización de archivos, así como la actualización del aplicativo PLATINUM</t>
  </si>
  <si>
    <t>CUMPLIMIENTO / CALIDAD SERVICIO /   SALARIOS</t>
  </si>
  <si>
    <t>4M-6M-3A</t>
  </si>
  <si>
    <t>ILVIS PATRICIA SERRANO BORNACELLI</t>
  </si>
  <si>
    <t>PALACIOS LINARES DAHIANNA/ ACRILVID</t>
  </si>
  <si>
    <t>2015623140500065E</t>
  </si>
  <si>
    <t>Contratar el mantenimiento preventivo y correctivo con suministro de repuestos originales para los vehículos marca TOYOTA que conforman el parque automotor de la Unidad Administrativa Especial Migración Colombia a Nivel Nacional</t>
  </si>
  <si>
    <t>6m-3A</t>
  </si>
  <si>
    <t>CUMPLIMIENTO / CALIDAD SERVICIO / SALARIOS / RCE</t>
  </si>
  <si>
    <t>30%-20%-10%-200SMMLV</t>
  </si>
  <si>
    <t>6M-4M-3A-TD</t>
  </si>
  <si>
    <t>Contratar la renovación y suministro de licenciamiento Microsoft para la Unidad Administrativa Especial Migración Colombia, bajo la modalidad de Software Assurance para el Sector Gobierno</t>
  </si>
  <si>
    <t>105,515,207</t>
  </si>
  <si>
    <t>CUMPLIMIENTO</t>
  </si>
  <si>
    <t>6M</t>
  </si>
  <si>
    <t>Adquisición de la renovación y soporte del licenciamiento de la solución Firewall - Check Point, de conformidad con las especificaciones de la Unidad Administrativa Migración Colombia</t>
  </si>
  <si>
    <t>CUMPLIMIENTO / CALIDAD BIENES / SALARIOS</t>
  </si>
  <si>
    <t>4M-1A-3A</t>
  </si>
  <si>
    <t>Adquirir equipos de  Conectividad Switchs, de acuerdo con las especificaciones técnicas requeridas por la Unidad Administrativa Especial Migración Colombia</t>
  </si>
  <si>
    <t>CUMPLIMIENTO / CALIDAD SERVICIO / CALIDAD BIENES /SALARIOS</t>
  </si>
  <si>
    <t>4M-6-GARANTIA-3A</t>
  </si>
  <si>
    <t>Adquirir los sistemas de respaldo con su respectiva instalación y adecuaciones de cableado y físicas para el Centro de Computo Alterno en la ciudad de Medellín, con las especificaciones técnicas definidas por la Unidad Administrativa Especial Migración Colombia</t>
  </si>
  <si>
    <t>CUMPLIMIENTO / CALIDAD SERVICIO / CALIDAD BIEN / REPUESTOS / SALARIOS / RCE</t>
  </si>
  <si>
    <t>20%-20%-20%-10%-10%-200 SMMLV</t>
  </si>
  <si>
    <t>4M-6M- GO-5A-TD-3A</t>
  </si>
  <si>
    <t>055</t>
  </si>
  <si>
    <t>056</t>
  </si>
  <si>
    <t>057</t>
  </si>
  <si>
    <t>058</t>
  </si>
  <si>
    <t>Contratar el servicio de mantenimiento preventivo y correctivo con suministro de repuestos originales, incluido servicio de lavado y despinche, para los vehículos que conforman el parque automotor de la Unidad Administrativa Especial Migración Colombia, asignados a la Regional Amazonas en la ciudad de Leticia.</t>
  </si>
  <si>
    <t>Contratar el servicio de mantenimiento preventivo y correctivo con suministro de repuestos originales, incluido servicio de lavado y despinche, para los vehículos que conforman el parque automotor de la Unidad Administrativa Especial Migración Colombia, asignados a la Regional Orinoquia en las ciudades de Arauca, Yopal, Puerto Carreño, Inírida y Villavicencio</t>
  </si>
  <si>
    <t>Contratar el servicio de mantenimiento preventivo y correctivo con suministro de repuestos originales, incluido servicio de lavado y despinche, para los vehículos que conforman el parque automotor de la Unidad Administrativa Especial Migración Colombia, asignados a la Regional Occidente en la ciudad de Cali, Buenaventura y Popayán.</t>
  </si>
  <si>
    <t>OCCIDENTE</t>
  </si>
  <si>
    <t>C-223-1002-1 / A-2-0-4-41-13</t>
  </si>
  <si>
    <t>18393322320</t>
  </si>
  <si>
    <t>086004496</t>
  </si>
  <si>
    <t>12609701614</t>
  </si>
  <si>
    <t>02059022043</t>
  </si>
  <si>
    <t>07146685121</t>
  </si>
  <si>
    <t>035000405</t>
  </si>
  <si>
    <t>03000775902</t>
  </si>
  <si>
    <t>008000286883</t>
  </si>
  <si>
    <t>20080287026</t>
  </si>
  <si>
    <t>15978549583</t>
  </si>
  <si>
    <t>5772212056</t>
  </si>
  <si>
    <t>161567227</t>
  </si>
  <si>
    <t>701899895</t>
  </si>
  <si>
    <t>800556482</t>
  </si>
  <si>
    <t>037169998483</t>
  </si>
  <si>
    <t>17477824568</t>
  </si>
  <si>
    <t>04606747906</t>
  </si>
  <si>
    <t>062061031</t>
  </si>
  <si>
    <t>20757474412</t>
  </si>
  <si>
    <t>21927853649</t>
  </si>
  <si>
    <t>5801003038</t>
  </si>
  <si>
    <t>14790448</t>
  </si>
  <si>
    <t>5063182011</t>
  </si>
  <si>
    <t>010200073590</t>
  </si>
  <si>
    <t>10052339480</t>
  </si>
  <si>
    <t>407067982</t>
  </si>
  <si>
    <t>136700004866</t>
  </si>
  <si>
    <t>MAPFRE</t>
  </si>
  <si>
    <t>2015623140700037E</t>
  </si>
  <si>
    <t>2015623140700039E</t>
  </si>
  <si>
    <t>2015623140500062E</t>
  </si>
  <si>
    <t>2015623140500061E</t>
  </si>
  <si>
    <t>2/15</t>
  </si>
  <si>
    <t>067</t>
  </si>
  <si>
    <t>506905777</t>
  </si>
  <si>
    <t>899001978</t>
  </si>
  <si>
    <t>203081401</t>
  </si>
  <si>
    <t>487002339</t>
  </si>
  <si>
    <t>82194478411</t>
  </si>
  <si>
    <t>001705861706</t>
  </si>
  <si>
    <t>21000444948</t>
  </si>
  <si>
    <t>201352341</t>
  </si>
  <si>
    <t>00290292216</t>
  </si>
  <si>
    <t>009200052869</t>
  </si>
  <si>
    <t>76336611519</t>
  </si>
  <si>
    <t>37837867622</t>
  </si>
  <si>
    <t>21125236125</t>
  </si>
  <si>
    <t>007041438875</t>
  </si>
  <si>
    <t>059</t>
  </si>
  <si>
    <t>0058373028</t>
  </si>
  <si>
    <t>060</t>
  </si>
  <si>
    <t>061</t>
  </si>
  <si>
    <t>063</t>
  </si>
  <si>
    <t>064</t>
  </si>
  <si>
    <t>000358572</t>
  </si>
  <si>
    <t>065</t>
  </si>
  <si>
    <t>046170368172</t>
  </si>
  <si>
    <t>066</t>
  </si>
  <si>
    <t>04001073511</t>
  </si>
  <si>
    <t>08435311001</t>
  </si>
  <si>
    <t>475669999744</t>
  </si>
  <si>
    <t>68933938805</t>
  </si>
  <si>
    <t>24133505121</t>
  </si>
  <si>
    <t>002500096389</t>
  </si>
  <si>
    <t>006100888327</t>
  </si>
  <si>
    <t>83877040084</t>
  </si>
  <si>
    <t>33231743144</t>
  </si>
  <si>
    <t>018698415</t>
  </si>
  <si>
    <t>21500331124</t>
  </si>
  <si>
    <t>20683020949</t>
  </si>
  <si>
    <t>10802690347</t>
  </si>
  <si>
    <t>47711984425</t>
  </si>
  <si>
    <t>37221311737</t>
  </si>
  <si>
    <t>07108911101</t>
  </si>
  <si>
    <t>103001756</t>
  </si>
  <si>
    <t>03095044559</t>
  </si>
  <si>
    <t>181014341</t>
  </si>
  <si>
    <t>81374035261</t>
  </si>
  <si>
    <t>081325961</t>
  </si>
  <si>
    <t>491008637</t>
  </si>
  <si>
    <t>126000039126</t>
  </si>
  <si>
    <t>11313654605</t>
  </si>
  <si>
    <t>006969996211</t>
  </si>
  <si>
    <t>UNION TEMPORAL SERVICIOS BIOMETRICOS 2015</t>
  </si>
  <si>
    <t>080030240</t>
  </si>
  <si>
    <t>03114110921</t>
  </si>
  <si>
    <t>511068199</t>
  </si>
  <si>
    <t>105</t>
  </si>
  <si>
    <t>000330738</t>
  </si>
  <si>
    <t>236000671669</t>
  </si>
  <si>
    <t>57478923009</t>
  </si>
  <si>
    <t>039029152</t>
  </si>
  <si>
    <t>A-2-0-4-1-4</t>
  </si>
  <si>
    <t>1/15</t>
  </si>
  <si>
    <t>2015623301000025E</t>
  </si>
  <si>
    <t>2015623301000023E</t>
  </si>
  <si>
    <t>2015623301000026E</t>
  </si>
  <si>
    <t>2015623301000022E</t>
  </si>
  <si>
    <t>2015623301000027E</t>
  </si>
  <si>
    <t>2015623301000029E</t>
  </si>
  <si>
    <t>2015623140500060E</t>
  </si>
  <si>
    <t>2015623140700038E</t>
  </si>
  <si>
    <t>2015623140700041E</t>
  </si>
  <si>
    <t>2015623140500064E</t>
  </si>
  <si>
    <t>2015623140300010E</t>
  </si>
  <si>
    <t>2015623140300009E</t>
  </si>
  <si>
    <t>2015623301000028E</t>
  </si>
  <si>
    <t>REFRIPLAST LTDA</t>
  </si>
  <si>
    <t>ADQUIRIR LOS SOAT DEL PARQUE AUTOMOTOR DE MIGRACION COLOMBIA</t>
  </si>
  <si>
    <t>ASEGURADORA SOLIDARIA DE COLOMBIA LTDA</t>
  </si>
  <si>
    <t>ADQUIRIR EQUIPOS AUDIOVISUALES PARA APOYAR LAS ACTIVIDADES DE POLICIA JUDICIAL A CARGO DEL GRUPO GIATT (Grupo de Investigación anti tráfico y trata).</t>
  </si>
  <si>
    <t xml:space="preserve">2015623140300011E </t>
  </si>
  <si>
    <t xml:space="preserve">2015623140700042E </t>
  </si>
  <si>
    <t>2015623140500069E</t>
  </si>
  <si>
    <t xml:space="preserve">2015623140700043E </t>
  </si>
  <si>
    <t xml:space="preserve">2015623140700040E </t>
  </si>
  <si>
    <t>UNION TEMPORAL CECAM</t>
  </si>
  <si>
    <t>093</t>
  </si>
  <si>
    <t>095</t>
  </si>
  <si>
    <t>094</t>
  </si>
  <si>
    <t>GIATT</t>
  </si>
  <si>
    <t>Prestación de los servicios Técnicos, consistentes en la implementación y el desarrollo al plan de uso y mantenimiento del armamento de la entidad, así como el apoyo administrativo y operativo a la Coordinación del Grupo de Seguridad y Enlace con la Fuerza Pública y Organismos de Seguridad. Lo anterior conforme a las instrucciones del Supervisor y atendiendo a las necesidades del servicio</t>
  </si>
  <si>
    <t xml:space="preserve">Prestar los servicios profesionales y de apoyo a la gestión en temas de Infraestructura a la Subdirección Administrativa y Financiera de Migración Colombia. </t>
  </si>
  <si>
    <t>prestar los servicios con autonomía técnica y administrativa, para apoyar a la Subdirección Administrativa y Financiera en el seguimiento a la gestión de las Regionales de la Unidad Administrativa Especial Migración Colombia.</t>
  </si>
  <si>
    <t>ALFONSO VASQUEZ GUEVARA</t>
  </si>
  <si>
    <t>2015623140500066E</t>
  </si>
  <si>
    <t>2015623140500068E</t>
  </si>
  <si>
    <t>2015623140500067E</t>
  </si>
  <si>
    <t>096</t>
  </si>
  <si>
    <t>Contratar la adquisición a título de compraventa del inmueble identificado con matrícula inmobiliaria 442-12606,  localizado en la Calle 2 # 1- 52 Barrio El Centro del municipio de Puerto Leguízamo ¿ Putumayo de propiedad de la señora Gladys Gutierrez Serrano para el funcionamiento del nuevo Puesto de Control Migratorio Fluvial perteneciente a la Regional Nariño</t>
  </si>
  <si>
    <t>Terrenos, Edificios, Estructuras y vías</t>
  </si>
  <si>
    <t>PUTUMAYO</t>
  </si>
  <si>
    <t>PUERTO LEGUIZAMO</t>
  </si>
  <si>
    <t>GLADYS GUTIERREZ SERRANO</t>
  </si>
  <si>
    <t>44715 
44815</t>
  </si>
  <si>
    <t>: C-112-1002-1 A</t>
  </si>
  <si>
    <t xml:space="preserve">Contratar el servicio de mantenimiento preventivo y correctivo de las  plantas eléctricas, ubicadas en las diferentes sedes de la Entidad a nivel nacional, incluidos los repuestos necesarios para tal fin.   </t>
  </si>
  <si>
    <t>ZORAIDA IRIARTE SALVADOR / MULTISERVICIO LA NARANJA MECÁNICA</t>
  </si>
  <si>
    <t>INGEAL S.A.</t>
  </si>
  <si>
    <t>CARCO S.A</t>
  </si>
  <si>
    <t>2015623140700044E</t>
  </si>
  <si>
    <t>2015623140300012E</t>
  </si>
  <si>
    <t>410209907</t>
  </si>
  <si>
    <t>0113381019</t>
  </si>
  <si>
    <t>293800306</t>
  </si>
  <si>
    <t>17407305781</t>
  </si>
  <si>
    <t>20075764041</t>
  </si>
  <si>
    <t>440045938</t>
  </si>
  <si>
    <t>SUMIMAS S.A.S</t>
  </si>
  <si>
    <t>2015623140300013E</t>
  </si>
  <si>
    <t>ALLIANZ</t>
  </si>
  <si>
    <t>SV INGENIERIA LIMITADA</t>
  </si>
  <si>
    <t>6M, 3A, 200 SMMLV</t>
  </si>
  <si>
    <t>2015623140700046E</t>
  </si>
  <si>
    <t xml:space="preserve">LA CAMPIÑA LTDA </t>
  </si>
  <si>
    <t>SAFETY IN DEEP S.A.S.</t>
  </si>
  <si>
    <t>ANDES SERVICIO DE CERTIFICACIÓN DIGITAL SA</t>
  </si>
  <si>
    <t>CONSORCIO MIGRACIO BUENAVENTURA</t>
  </si>
  <si>
    <t>097</t>
  </si>
  <si>
    <t>Contratar la extensión de garantía que incluya el servicio de mantenimiento preventivo, correctivo, soporte con suministro de repuestos, actualización de software para las lectoras 3M modelo AT9000 e integración con el sistema Platinum, de conformidad con el cuadro de cantidades y especificaciones de la Unidad Administrativa Especial Migración Colombia</t>
  </si>
  <si>
    <t>2015623140300014E</t>
  </si>
  <si>
    <t>2015623140500070E</t>
  </si>
  <si>
    <t>Adquisición de bonos o tarjetas canjeables en almacenes de cadena, para los funcionarios de la Unidad Administrativa Especial Migración Colombia a nivel nacional, ganadores de los primeros puestos del Plan de incentivos Migración Colombia 2015</t>
  </si>
  <si>
    <t>Servicios Financieros y de Seguros</t>
  </si>
  <si>
    <t>A-2-0-4-21-3</t>
  </si>
  <si>
    <t>ORIGIN IT S.A.S.</t>
  </si>
  <si>
    <t>DATA TOOLS S.A.</t>
  </si>
  <si>
    <t>BOYRA S.A.</t>
  </si>
  <si>
    <t>DIESELES Y ELECTROGENOS SAS, DIESELECTROS SAS</t>
  </si>
  <si>
    <t>20%-10%-10%</t>
  </si>
  <si>
    <t>12M-12M-3A</t>
  </si>
  <si>
    <t>TICKET PROMS COLOMBIA S.A.S</t>
  </si>
  <si>
    <t>098</t>
  </si>
  <si>
    <t>099</t>
  </si>
  <si>
    <t>100</t>
  </si>
  <si>
    <t>101</t>
  </si>
  <si>
    <t>062</t>
  </si>
  <si>
    <t>Contratar la adquisición a título de compraventa del inmueble identificado con matrícula inmobiliaria 252-14934,  localizado en el sector denominado ¿Isla La Viciosa¿ Lote #11 con una cabida superficiaria de 932 m2 y de dirección Diagonal 5 No. 3 ¿ 74 Avenida Los Estudiantes municipio de San Andrés de Tumaco ¿ Nariño, de propiedad de la señora Maria Aidee Rivera para el funcionamiento del Puesto de Control Migratorio Marítimo perteneciente a la Regional Nariño.</t>
  </si>
  <si>
    <t xml:space="preserve">Prestación de servicios profesionales con autonomía técnica y administrativa, para orientar, asesorar y apoyar a la Oficina Asesora Jurídica, en la sustanciación de la segunda instancia de los procesos disciplinarios y de las acciones judiciales en que sea parte la Entidad o de aquellas recibidas con ocasión de la Supresión del Departamento Administrativo de Seguridad DAS. Así mismo, en las decisiones de recursos y derechos de petición.
</t>
  </si>
  <si>
    <t>La prestación de servicios profesionales con autonomía técnica y administrativa,  para  apoyar  a la Dirección General en el seguimiento de los planes de acción,  de mejoramiento y en los programas y proyectos necesarios para dar cumplimiento a los objetivos de Migración Colombia durante el segundo semestre de 2015.</t>
  </si>
  <si>
    <t>EDUARDO LLAÑA SANCHEZ</t>
  </si>
  <si>
    <t>Contratar la adquisición a título de compraventa del inmueble identificado con matrícula inmobiliaria 252-14934,  localizado en el sector denominado ¿Isla La Viciosa¿ Lote #11 con una cabida superficiaria de 932 m2 y de dirección Diagonal 5 No. 3 ¿ 74 Avenida Los Estudiantes municipio de San Andrés de Tumaco ¿ Nariño, de propiedad de la señora Maria Aydee Rivera para el funcionamiento del Puesto de Control Migratorio Marítimo perteneciente a la Regional Nariño.</t>
  </si>
  <si>
    <t>Adquisición e instalación de la señalización exterior para el Centro Facilitador de Servicios Migratorios de Valledupar dependiente de la Regional Guajira.</t>
  </si>
  <si>
    <t>2015623140300015E</t>
  </si>
  <si>
    <t>AXA COLPATRIA</t>
  </si>
  <si>
    <t>UNION Temporal CCEficiente</t>
  </si>
  <si>
    <t>UNION Temporal Serviactiva 2014</t>
  </si>
  <si>
    <t>UNION Temporal Élite</t>
  </si>
  <si>
    <t>contratar la consultoría para realizar el diagnóstico que permita a la entidad la mejora del sistema de gestión de seguridad de la información y el plan de continuidad del negocio, para garantizar la confiabilidad, integridad y disponibilidad de la información generada como parte de la ejecución y operación de las funciones que realiza la unidad administrativa especial migración Colombia</t>
  </si>
  <si>
    <t>CUMPLIMIENTO / CALIDAD S / SALARIOS</t>
  </si>
  <si>
    <t>Contratar la prestación del servicio de mantenimiento general preventivo y correctivo para los equipos de aire acondicionado en los inmuebles a cargo de Migración Colombia a nivel nacional</t>
  </si>
  <si>
    <t>230691751531</t>
  </si>
  <si>
    <t>21000095137</t>
  </si>
  <si>
    <t>047007547</t>
  </si>
  <si>
    <t>007700707461</t>
  </si>
  <si>
    <t>INDUMUEBLES HERNANDEZ S.A.S.</t>
  </si>
  <si>
    <t>000032049462</t>
  </si>
  <si>
    <t>187103429</t>
  </si>
  <si>
    <t>512002585</t>
  </si>
  <si>
    <t>470169992711</t>
  </si>
  <si>
    <t>12234308528</t>
  </si>
  <si>
    <t>Adquirir vestuario para promover el bienestar de los funcionar ios de la Entidad, para desempeñar las labores asignadas y brindar un servicio al cliente apropiado</t>
  </si>
  <si>
    <t>Adquirir vestuario para promover el bienestar de los funcionarios de la entidad, para desempeñar la labores asignadas y brindar un servicio al cliente efectivo</t>
  </si>
  <si>
    <t xml:space="preserve"> C-223-1002-1</t>
  </si>
  <si>
    <t>Adquirir lectoras de documentos de viaje, con su licenciamiento e integración con el sistema Platinum, de conformidad con el cuadro de cantidades y especificaciones de la Unidad Administrativa Especial Migración Colombia</t>
  </si>
  <si>
    <t>Difusión de Tecnología de Información y Telecomunicaciones</t>
  </si>
  <si>
    <t>CUMPLIMIENTO / CALIDAD S / CALIDAD B / REPUESTOS / SALARIOS</t>
  </si>
  <si>
    <t>12M-12M-OF-5A-3A</t>
  </si>
  <si>
    <t>Contratar la adquisición de equipos de cómputo, de acuerdo con las especificaciones técnicas requeridas por la Unidad Administrativa Especial Migración Colombia</t>
  </si>
  <si>
    <t>Contratar la extensión de garantía con soporte, para los servidores marca Hewlett-Packard que hacen parte de la plataforma tecnológica de la Unidad Administrativa Especial Migración Colombia</t>
  </si>
  <si>
    <t>6M-3M</t>
  </si>
  <si>
    <t>102</t>
  </si>
  <si>
    <t>103</t>
  </si>
  <si>
    <t>104</t>
  </si>
  <si>
    <t>Prestar los Servicios de apoyo a la gestión, con autonomía técnica y administrativa, consistentes en la verificación, análisis, digitalización y sistematización de los expedientes de las historias laborales que reposan en el archivo de la Subdirección de Talento Humano de la Unidad Administrativa Especial Migración Colombia</t>
  </si>
  <si>
    <t>NUBIA JANNETH RODRIGUEZ SUAREZ</t>
  </si>
  <si>
    <t>CLAUDIA MILENA MENDOZA RIOS</t>
  </si>
  <si>
    <t>CAROLINA LOPEZ RAMIREZ</t>
  </si>
  <si>
    <t>106</t>
  </si>
  <si>
    <t>107</t>
  </si>
  <si>
    <t>108</t>
  </si>
  <si>
    <t>109</t>
  </si>
  <si>
    <t>110</t>
  </si>
  <si>
    <t>Prestar los servicios profesionales con autonomía técnica y administrativa, específicamente para apoyar y orientar a la Oficina Asesora Jurídica, en la formulación de conceptos, análisis de documentos y  representar a la Unidad Administrativa en los procesos contencioso administrativos que le sean asignados o le  fueron entregados en virtud de la liquidación del Departamento Administrativo de Seguridad Das.</t>
  </si>
  <si>
    <t>La prestación de servicios jurídicos especializados para apoyar, asesorar y orientar a la oficina asesora jurídica de la entidad en estrategia de conciliación y en el diagnóstico de mecanismos alternativos de solución de conflictos, defensa judicial del estado, en el adecuado manejo del proceso disciplinario interno de la entidad y en el monitoreo y vigilancia de procesos judiciales</t>
  </si>
  <si>
    <t xml:space="preserve"> Servicios de Gestion, Servicios Profesionales de Empresa y Servicios Administrativos</t>
  </si>
  <si>
    <t>REYES &amp; GONZALEZ ABOGADOS S.A.S</t>
  </si>
  <si>
    <t>apoyar los controles en la liquidación de nómina y sus inherentes, documentar los procedimientos del Grupo de Nomina y apoyar las actividades de incluir, liquidar y revisar las novedades de los funcionarios y exfuncionarios, apoyando activa y responsablemente el proceso de nómina de la Entidad</t>
  </si>
  <si>
    <t>YINNETH KATHERINE REY NUÑEZ</t>
  </si>
  <si>
    <t>Prestar servicios profesionales con autonomía técnica y administrativa, específicamente para apoyar, asesorar  y orientar a la Oficina Asesora Jurídica, en el  manejo  de los procesos contencioso que se le asignen o los que fueron entregados en virtud del cierre definitivo del proceso de supresión  del Departamento Administrativo de Seguridad Das.</t>
  </si>
  <si>
    <t>enlance</t>
  </si>
  <si>
    <t>prestar los servicios de apoyo a la gestión, con autonomía técnica y administrativa, consistentes en apoyar a la Subdirección Administrativa y Financiera en el seguimiento a la gestión de las Regionales de la Unidad Administrativa Especial Migración Colombia</t>
  </si>
  <si>
    <t>Prestar los servicios Profesionales de Arquitectura para apoyar a la  Subdirección Administrativa y Financiera de Migración Colombia en temas de  Infraestructura.</t>
  </si>
  <si>
    <t>SAFETY IN DEEP S.A.S</t>
  </si>
  <si>
    <t>VIECO MENDOZA KAREN LORENA / PUBLISELLOS DOBLE K</t>
  </si>
  <si>
    <t>JESUS ALBERTO SALAZAR MOLANO / NEVADA INGENIERIA &amp; SERVICIOS</t>
  </si>
  <si>
    <t>Contratar el servicio de soporte técnico para las herramientas Microsoft instaladas en la Plataforma Tecnológica de la Unidad Administrativa Especial Migración Colombia</t>
  </si>
  <si>
    <t>2015623140300016E</t>
  </si>
  <si>
    <t>2015623140300017E</t>
  </si>
  <si>
    <t>2015623140700051E</t>
  </si>
  <si>
    <t>2015623140500076E</t>
  </si>
  <si>
    <t>2015623140500077E</t>
  </si>
  <si>
    <t>2015623140700049E</t>
  </si>
  <si>
    <t>2015623140700045E</t>
  </si>
  <si>
    <t>2015623140700047E</t>
  </si>
  <si>
    <t>2015623140500072E</t>
  </si>
  <si>
    <t xml:space="preserve">2015623140500075E </t>
  </si>
  <si>
    <t xml:space="preserve">2015623140500079E </t>
  </si>
  <si>
    <t xml:space="preserve">2015623140500074E </t>
  </si>
  <si>
    <t xml:space="preserve">2015623140500071E </t>
  </si>
  <si>
    <t xml:space="preserve">2015623140500073E </t>
  </si>
  <si>
    <t xml:space="preserve">2015623140700050E </t>
  </si>
  <si>
    <t xml:space="preserve">2015623140700048E </t>
  </si>
  <si>
    <t xml:space="preserve">2015623140000001E </t>
  </si>
  <si>
    <t>APROBACION Y VINCULACION</t>
  </si>
  <si>
    <t>A</t>
  </si>
  <si>
    <t>007800674660</t>
  </si>
  <si>
    <t>45509840362</t>
  </si>
  <si>
    <t>086147428</t>
  </si>
  <si>
    <t>CODIGO UNSCSP</t>
  </si>
  <si>
    <t>3/15</t>
  </si>
  <si>
    <t>FECHA LIQUIDACION</t>
  </si>
  <si>
    <t>FECHA DE TERMINACION GARANTIA</t>
  </si>
  <si>
    <t>DEISERTA</t>
  </si>
  <si>
    <t>No de dias DEL CONTRATO</t>
  </si>
  <si>
    <t>No de dias HASTA EL TRIMESTRE</t>
  </si>
  <si>
    <t>AVANCE PRESUPUESTAL PROGRAMADO</t>
  </si>
  <si>
    <t>AVANCE FISICO PROGRAMADO</t>
  </si>
  <si>
    <t>AVANCE PRESUPUESTAL REAL</t>
  </si>
  <si>
    <t>FECHA DE PRESENTACION DEL SIRECI</t>
  </si>
  <si>
    <t>151415 
177415
177515</t>
  </si>
  <si>
    <t>160115
160015</t>
  </si>
  <si>
    <t>96015
95915</t>
  </si>
  <si>
    <t>32115
32015</t>
  </si>
  <si>
    <t>38215
40215</t>
  </si>
  <si>
    <t>4506007113861</t>
  </si>
  <si>
    <t>4701233609</t>
  </si>
  <si>
    <t>BANCO PICHINCHA S.A</t>
  </si>
  <si>
    <t>000011990017</t>
  </si>
  <si>
    <t>29976973631</t>
  </si>
  <si>
    <t>834015577</t>
  </si>
  <si>
    <t>24516260271</t>
  </si>
  <si>
    <t>24024324582</t>
  </si>
  <si>
    <t>547719353322</t>
  </si>
  <si>
    <t>TIPO DE CUENTA</t>
  </si>
  <si>
    <t>NUMERO DE CUENTA</t>
  </si>
  <si>
    <t>NOMBRE DE BANCO</t>
  </si>
  <si>
    <t>2015623140500080E</t>
  </si>
  <si>
    <t>2015623140500081E</t>
  </si>
  <si>
    <t>2015623140500078E</t>
  </si>
  <si>
    <t>2015623140500082E</t>
  </si>
  <si>
    <t>FORMA DE PAGO</t>
  </si>
  <si>
    <t>en mensualidades a razón de: DIEZ MILLONES  DE PESOS MONEDA CORRIENTE ($10.000.000,00) cada mensualidad</t>
  </si>
  <si>
    <t>en pagos mensuales de conformidad con las publicaciones efectivamente realizadas en el mes anterior</t>
  </si>
  <si>
    <t>Cinco (5) pagos mensualidades vencidas por valor de TRES MILLONES QUNIENSTOS MIL PESOS MCTE ($3´500.000) cada uno</t>
  </si>
  <si>
    <t xml:space="preserve">CANON DE ARRENDAMIENTO OFICINA 207: $6´482.093
CANON DE ARRENDAMIENTO OFICINA 212: $10.676.899 </t>
  </si>
  <si>
    <t>en mensualidades vencidas a razón de CINCO MILLONES  DE PESOS M/CTE ($5.000.000,00) cada una</t>
  </si>
  <si>
    <t>Once (11) mensualidades vencidas por valor de TRES MILLONES QUINIENTOS MIL PESOS MCTE ($3´500.000) cada uno</t>
  </si>
  <si>
    <t>mes anticipado por valor de CIENTO CINCUENTA MIL PESOS MCTE ($150.000).</t>
  </si>
  <si>
    <t>cinco (05) mensualidades vencidas por valor de DOS MILLONES DE PESOS MCTE ($2.000.000) cada uno</t>
  </si>
  <si>
    <t xml:space="preserve">en mensualidades vencidas por valor de $5.500.000,00 cada una, y la última por $2.383.333,oo </t>
  </si>
  <si>
    <t>en mensualidades vencidas por valor de DOS MILLONES QUINIENTOS MIL PESOS MONEDA CORRIENTE ($2.500.000,00) cada una</t>
  </si>
  <si>
    <t xml:space="preserve">a) Un primer pago correspondiente  a la suma de: $5.000.000,00,  equivalente a las 317 horas de clase dictadas.
b) Un segundo pago correspondiente a la suma de: $5.000.000,00 equivalentes a las siguientes 317 horas clase dictados 
c) Un tercer y último pago correspondiente a la suma de: $5.000.000,00,  equivalente a las últimas 316 horas de clase dictadas 
</t>
  </si>
  <si>
    <t xml:space="preserve">• Un primer pago equivalente a la suma de: $649.500,00,  correspondiente  a  las primeras 165 horas de clase dictadas  a los funcionarios de Migración Colombia.
• Un segundo y último pago equivalente a la suma de: S$650.500,00, equivalente  las últimas  165 horas de clase
</t>
  </si>
  <si>
    <t xml:space="preserve">• Un primer pago equivalente a la suma de: $3.232.250,00, correspondiente a las primeras 360 horas dictadas. 
• Un segundo y último pago equivalente a la suma de: $3.232.250,00, correspondiente a las últimas 360 horas dictadas, con lo cual se completaría el número de horas contratadas
</t>
  </si>
  <si>
    <t xml:space="preserve">mes anticipado por valor de $2´390.520  </t>
  </si>
  <si>
    <t xml:space="preserve">mes anticipado, por la suma de$8.444.127,00. La ultima proporcional por valor de $4.222.063,50 </t>
  </si>
  <si>
    <t>mes anticipado, por la suma de $1.084.698</t>
  </si>
  <si>
    <t>en mensualidades anticipadas por el  servicio objeto del presente contrato</t>
  </si>
  <si>
    <t>en un único pago una vez ejecutado el programa en su totalidad</t>
  </si>
  <si>
    <t xml:space="preserve">mes anticipado, por la suma de $ 934.061 y el último proporcional es decir la suma de $467.030.50 </t>
  </si>
  <si>
    <t>en un solo desembolso al recibo de la totalidad de los avalúos contratados</t>
  </si>
  <si>
    <t>un único pago correspondiente al cien por ciento 100% del valor total del mismo</t>
  </si>
  <si>
    <t>en un solo desembolso a la finalización del contrato, de conformidad con los servicios efectivamente prestados</t>
  </si>
  <si>
    <t xml:space="preserve">• Un primer pago equivalente a la suma de$2.750.000, a los tres (3) meses de activación de las 4 licencias.
Un segundo y último pago pago equivalente a la suma de$2.750.000, a los seis (6) meses de activación de las 4 licencias
</t>
  </si>
  <si>
    <t>en pagos mensuales de conformidad con los servicios efectivamente prestados en el mes anterior</t>
  </si>
  <si>
    <t>en un único pago correspondiente al valor total de la suscripción</t>
  </si>
  <si>
    <t>en mensualidades vencidas, cada una por el valor del servicio de mantenimiento preventivo y correctivo prestado y cumplido, incluido los repuestos originales suministrados durante el mes del servicio, hasta por el monto total del contrato</t>
  </si>
  <si>
    <t>mes anticipado, por la suma de $190.000}</t>
  </si>
  <si>
    <t>pagos mensuales, previa facturación de los servicios prestados, discriminando los siguientes conceptos, así: (i) El valor anticipado del servicio de custodia de la documentación y del área de trabajo y (ii) la relación de los servicios de traslado y entrega de la documentación, el servicio de consulta, la incorporación de folios, la organización de los archivos y la actualización del aplicativo PLATINUM</t>
  </si>
  <si>
    <t xml:space="preserve">• Un primer pago por valor del 70% a la firma de la Escritura Pública de Compraventa en la Notaría.
• Un segundo y último pago correspondiente al 30% restante el cual se cancelará dentro de los diez (10) días hábiles siguientes contados a partir del día en que la Oficina de Registro de Instrumentos Públicos expida el Certificado de Tradición y Liberta, en el cual quede consignada la anotación del nuevo propietario del inmueble objeto de venta a favor de la UNIDAD ADMINISTRATIVA ESPECIAL MIGRACIÓN COLOMBIA,  previa presentación por parte del VENDEDOR del respectivo Certificado.
</t>
  </si>
  <si>
    <t>en un (1) único pago equivalente al cien por ciento (100%) del valor total del mismo</t>
  </si>
  <si>
    <t xml:space="preserve">• Un (1) primer pago equivalente a: $988.000, con corte a 30 de Septiembre AVANCE del 19% de avance de la ejecución del contrato.
• Un (2) segundo pago equivalente a $1.404.000, con corte a 31 de Octubre AVANCE del 27% adicional de avance de la ejecución del contrato.
• Un (3) tercer pago equivalente a: U$1.404.000, AVANCE del 27% adicional de avance de la ejecución del contrato.
• Un (4) cuarto pago equivalente a: SETECIENTOS DOS MIL PESOS ($702.000), con corte a 15 de Diciembre una vez EL CONTRATISTA acredite ante MIGRACIÓN COLOMBIA el 13% adicional de avance de la ejecución del contrato.
• Un (5) quinto y último pago equivalente a: SETECIENTOS DOS MIL PESOS ($702.000), con corte a 31 de Diciembre una vez EL CONTRATISTA acredite ante MIGRACIÓN COLOMBIA el 12% adicional de avance para un total de avance el cien por ciento (100%) de la ejecución del contrato.
</t>
  </si>
  <si>
    <t>en un solo pago, de conformidad con los servicios efectivamente prestados</t>
  </si>
  <si>
    <t>en desembolsos mensuales de conformidad con los servicios efectivamente prestados en el mes inmediatamente anterior</t>
  </si>
  <si>
    <t>en 3 desembolsos mediante actas mensuales de cortes parciales de obra y el pago final se realizará contra el recibo y entrega a satisfacción, mediante acta de recibo final de la misma</t>
  </si>
  <si>
    <t>en desembolsos mensuales, de conformidad con los servicios de mantenimiento preventivo y correctivo efectivamente realizados</t>
  </si>
  <si>
    <t>en desembolsos mensuales, de conformidad con los suministros efectuados en el mes inmediatamente anterior</t>
  </si>
  <si>
    <t>en desembolsos mensuales, e conformidad con los vales canjeables por combustible efectivamente entregados para el respectivo mes</t>
  </si>
  <si>
    <t>en desembolsos mensuales, de conformidad con los servicios de transporte  efectivamente realizados</t>
  </si>
  <si>
    <t>en mensualidades, de conformidad con los servicios de mantenimiento preventivo y correctivo efectivamente realizados</t>
  </si>
  <si>
    <t>en Desembolsos mensuales de conformidad con los elementos  efectivamente entregados</t>
  </si>
  <si>
    <t xml:space="preserve">en un (1) único pago equivalente al 100%. </t>
  </si>
  <si>
    <t>en desembolsos mensuales, de conformidad con los diferentes servicios de lavado efectivamente realizados</t>
  </si>
  <si>
    <t>n un (1) único pago, es decir el 100% a la entrega y recibo a satisfacción</t>
  </si>
  <si>
    <t>n desembolsos mensuales, mes vencido, de conformidad con las bodegas efectiva utilizadas</t>
  </si>
  <si>
    <t>de conformidad con los bienes efectivamente entregados, instalados y en correcto funcionamiento</t>
  </si>
  <si>
    <t>en pagos mensuales de conformidad con la entrega de elementos efectivamente realizada en el mes anterior</t>
  </si>
  <si>
    <t xml:space="preserve">en un (1) único pago equivalente al 100%, </t>
  </si>
  <si>
    <t>en desembolsos mensuales de conformidad con los servicios de mantenimiento preventivo y correctivo efectivamente realizados</t>
  </si>
  <si>
    <t>con los servicios efectivamente prestados y liquidados a los precios ofrecidos</t>
  </si>
  <si>
    <t>e acuerdo con las horas de soporte presencial efectivamente prestadas y debidamente certificadas por el supervisor del contrato en cada uno de los Ítems</t>
  </si>
  <si>
    <t>de acuerdo con las HORAS EFECTIVAMENTE CONSUMIDAS y debidamente certificadas por el supervisor del contrato en cada uno de los Ítems</t>
  </si>
  <si>
    <t>en pagos mensuales acorde con los suministros efectuados en el mes inmediatamente anterior</t>
  </si>
  <si>
    <t xml:space="preserve">• Un primer pago por el valor equivalente a la renovación de las extensiones de garantía por un año de los equipos marca APC (UPSs, Aires Acondicionados y Sistema de Monitoreo Ambiental), del Centro de Computo Principal de la Entidad.
• Un segundo y último pago, con corte al 15 de diciembre de 2015, por valor equivalente a los mantenimientos preventivos y correctivos de los sistemas de  control de acceso, contra incendio y CCTV, del Centro de Computo Principal de la Entidad.
</t>
  </si>
  <si>
    <t>Adquisición y renovación certificados y firmas digitales de conformidad con las especificaciones de la Unidad Administrativa Especial Migración Colombia. Item 1</t>
  </si>
  <si>
    <t>Adquisición y renovación certificados y firmas digitales de conformidad con las especificaciones de la Unidad Administrativa Especial Migración Colombia. Item 2</t>
  </si>
  <si>
    <t>SOCIEDAD CAMERAL DE CERTIFICACION DIGITAL - CERTICAMARA S.A.</t>
  </si>
  <si>
    <t>SERVICIO AÉREO A TERRITORIOS NACIONALES S.A. - SATENA</t>
  </si>
  <si>
    <t>2015623140400001E</t>
  </si>
  <si>
    <t>GRUPO STAR S.A.S.</t>
  </si>
  <si>
    <t>SySTEM NET INGENIERIA LTDA</t>
  </si>
  <si>
    <t>830.12.370</t>
  </si>
  <si>
    <t>111</t>
  </si>
  <si>
    <t>Apoyar al Grupo de Contratos adscrito a la Subdirección Administrativa y Financiera en el desarrollo de procesos precontractuales y postcontractuales liderados por esta dependencia</t>
  </si>
  <si>
    <t>CAROLINA PALMA ORTIZ</t>
  </si>
  <si>
    <t>2015623140500083E</t>
  </si>
  <si>
    <t>2015623140700053E</t>
  </si>
  <si>
    <t>Servicios de Sistemas y Administración de Componentes de Sistemas</t>
  </si>
  <si>
    <t xml:space="preserve">Claudia </t>
  </si>
  <si>
    <t>Contratar la ejecución de las obras de adecuación para la puesta en funcionamiento del nuevo Puesto de Control Migratorio Fluvial del Municipio de Puerto Leguízamo, ubicado en la Calle 2 # 1- 52 Barrio El Centro.</t>
  </si>
  <si>
    <t>Servicios de Edificación, Contrucción de instalaciones y mantenimiento</t>
  </si>
  <si>
    <t>2015623140400002E</t>
  </si>
  <si>
    <t xml:space="preserve">Contratar las obras de mantenimiento locativo del centro facilitador de servicios migratorios de Bogotá ubicado en la Calle 100 No 11 B 27, Edificio Platinum.  </t>
  </si>
  <si>
    <t>Servicios de Edificación, construcción de instalaciones y mantenimiento</t>
  </si>
  <si>
    <t>2015623140700055E</t>
  </si>
  <si>
    <t>112</t>
  </si>
  <si>
    <t>Contratar la suscripción al periódico LA REPÚBLICA con destino a la Unidad Administrativa Especial Migración Colombia.</t>
  </si>
  <si>
    <t>Servicios de noticias y publicidad</t>
  </si>
  <si>
    <t>2015623140300025E</t>
  </si>
  <si>
    <t>Carolina</t>
  </si>
  <si>
    <t>ADMINISTRATIVA - REGIONAL RIOACHA</t>
  </si>
  <si>
    <t>Contratar el suministro de combustibles (Gasolina Corriente y ACPM diésel corriente), para el parque automotor y las plantas eléctricas asignados a la Regional Guajira de la Unidad Administrativa Especial Migración Colombia, en las Sedes en Maicao, Riohacha y Puesto de Control Migratorio en el Corregimiento de Paraguachón.</t>
  </si>
  <si>
    <t>15101505
15101506</t>
  </si>
  <si>
    <t>Materiales, Combustibles, Aditivos para Combustibles, Lubricantes y Anticorrosivos</t>
  </si>
  <si>
    <t>CONVOCADO</t>
  </si>
  <si>
    <t>113</t>
  </si>
  <si>
    <t>Prestar servicios de apoyo a la gestión HSEQ en el desarrollo y ejecución del proyecto de adecuacion y habilitación del CECAM en el Aeropuesto ELDORADO en la ciudad de Bogotá</t>
  </si>
  <si>
    <t>Empleo Servicios de seguridad o salud ocupacional</t>
  </si>
  <si>
    <t>DESIERTO</t>
  </si>
  <si>
    <t>2015623140300026E</t>
  </si>
  <si>
    <t>A-0-2-4-4-1</t>
  </si>
  <si>
    <t>Contratar el servicio de mantenimiento, adecuación y reubicación de un archivador rodante de seis cuerpos en la Regional Antioquia sede Medellín.</t>
  </si>
  <si>
    <t>Prestar los Servicios de apoyo a la gestión, con autonomía técnica y administrativa, consistentes en la verificación, análisis, digitalización y sistematización de los expedientes de las historias laborales que reposan en el archivo de la Subdirección de Talento Humano de la Unidad.</t>
  </si>
  <si>
    <t xml:space="preserve">Prestar los servicios Técnicos, consistentes en la implementación y el desarrollo al plan de uso y  mantenimiento del armamento de la entidad, así como el apoyo administrativo y operativo a la Coordinación del Grupo de Seguridad y Enlace con la Fuerza Pública y Organismos de Seguridad. </t>
  </si>
  <si>
    <t xml:space="preserve">Adquisición de repuestos y accesorios para computadores, video-proyectores e impresoras, con las  condiciones técnicas definidas por la Unidad. </t>
  </si>
  <si>
    <t xml:space="preserve">Adquisición de repuestos y accesorios para computadores, video-proyectores e impresoras, con las  condiciones técnicas definidas por la Unidad </t>
  </si>
  <si>
    <t>Adquirir bolsa de repuestos y servicios de mantenimientos correctivos para los equipos que comprenden la solución de CCTV de los aeropuertos internacionales de las ciudades de Bogotá, Medellín, Cali y Barranquilla.</t>
  </si>
  <si>
    <t>VALOR PROCESO</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</si>
</sst>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 #,##0_);[Red]\(&quot;$&quot;\ #,##0\)"/>
    <numFmt numFmtId="43" formatCode="_(* #,##0.00_);_(* \(#,##0.00\);_(* &quot;-&quot;??_);_(@_)"/>
    <numFmt numFmtId="164" formatCode="_(* #,##0_);_(* \(#,##0\);_(* &quot;-&quot;??_);_(@_)"/>
    <numFmt numFmtId="165" formatCode="_(* #,##0.000000_);_(* \(#,##0.000000\);_(* &quot;-&quot;??_);_(@_)"/>
    <numFmt numFmtId="166" formatCode="0.000%"/>
    <numFmt numFmtId="167" formatCode="_(* #,##0.0000_);_(* \(#,##0.0000\);_(* &quot;-&quot;??_);_(@_)"/>
  </numFmts>
  <fonts count="27" x14ac:knownFonts="1">
    <font>
      <sz val="11"/>
      <color theme="1"/>
      <name val="Calibri"/>
      <family val="2"/>
      <scheme val="minor"/>
    </font>
    <font>
      <sz val="11"/>
      <color theme="1"/>
      <name val="Calibri"/>
      <family val="2"/>
      <scheme val="minor"/>
    </font>
    <font>
      <sz val="10"/>
      <name val="Arial"/>
      <family val="2"/>
    </font>
    <font>
      <b/>
      <sz val="10"/>
      <color theme="0"/>
      <name val="Arial Narrow"/>
      <family val="2"/>
    </font>
    <font>
      <sz val="10"/>
      <color theme="1"/>
      <name val="Arial Narrow"/>
      <family val="2"/>
    </font>
    <font>
      <b/>
      <sz val="10"/>
      <color rgb="FFFF0000"/>
      <name val="Arial Narrow"/>
      <family val="2"/>
    </font>
    <font>
      <sz val="10"/>
      <color rgb="FFFF0000"/>
      <name val="Arial Narrow"/>
      <family val="2"/>
    </font>
    <font>
      <sz val="10"/>
      <name val="Arial Narrow"/>
      <family val="2"/>
    </font>
    <font>
      <b/>
      <sz val="10"/>
      <color theme="1"/>
      <name val="Arial Narrow"/>
      <family val="2"/>
    </font>
    <font>
      <b/>
      <sz val="10"/>
      <name val="Arial Narrow"/>
      <family val="2"/>
    </font>
    <font>
      <u/>
      <sz val="11"/>
      <color theme="10"/>
      <name val="Calibri"/>
      <family val="2"/>
      <scheme val="minor"/>
    </font>
    <font>
      <u/>
      <sz val="10"/>
      <color theme="10"/>
      <name val="Arial Narrow"/>
      <family val="2"/>
    </font>
    <font>
      <sz val="10"/>
      <color theme="10"/>
      <name val="Arial Narrow"/>
      <family val="2"/>
    </font>
    <font>
      <sz val="10"/>
      <color rgb="FFFF5050"/>
      <name val="Arial Narrow"/>
      <family val="2"/>
    </font>
    <font>
      <b/>
      <sz val="10"/>
      <color rgb="FF000000"/>
      <name val="Arial Narrow"/>
      <family val="2"/>
    </font>
    <font>
      <sz val="10"/>
      <color rgb="FF000000"/>
      <name val="Arial Narrow"/>
      <family val="2"/>
    </font>
    <font>
      <b/>
      <sz val="10"/>
      <color rgb="FFFF0066"/>
      <name val="Arial Narrow"/>
      <family val="2"/>
    </font>
    <font>
      <sz val="10"/>
      <color rgb="FFFF0066"/>
      <name val="Arial Narrow"/>
      <family val="2"/>
    </font>
    <font>
      <sz val="10"/>
      <color rgb="FF0066FF"/>
      <name val="Arial Narrow"/>
      <family val="2"/>
    </font>
    <font>
      <b/>
      <sz val="10"/>
      <color rgb="FF000099"/>
      <name val="Arial Narrow"/>
      <family val="2"/>
    </font>
    <font>
      <sz val="9"/>
      <color indexed="81"/>
      <name val="Tahoma"/>
      <family val="2"/>
    </font>
    <font>
      <b/>
      <sz val="9"/>
      <color indexed="81"/>
      <name val="Tahoma"/>
      <family val="2"/>
    </font>
    <font>
      <sz val="7"/>
      <color theme="1"/>
      <name val="Arial Narrow"/>
      <family val="2"/>
    </font>
    <font>
      <sz val="7"/>
      <name val="Arial Narrow"/>
      <family val="2"/>
    </font>
    <font>
      <sz val="11"/>
      <color theme="1"/>
      <name val="Arial Narrow"/>
      <family val="2"/>
    </font>
    <font>
      <sz val="10"/>
      <color theme="0"/>
      <name val="Arial Narrow"/>
      <family val="2"/>
    </font>
    <font>
      <b/>
      <sz val="10"/>
      <color rgb="FFFFFF00"/>
      <name val="Arial Narrow"/>
      <family val="2"/>
    </font>
  </fonts>
  <fills count="27">
    <fill>
      <patternFill patternType="none"/>
    </fill>
    <fill>
      <patternFill patternType="gray125"/>
    </fill>
    <fill>
      <patternFill patternType="solid">
        <fgColor theme="0"/>
        <bgColor indexed="64"/>
      </patternFill>
    </fill>
    <fill>
      <patternFill patternType="solid">
        <fgColor rgb="FF00B050"/>
        <bgColor indexed="64"/>
      </patternFill>
    </fill>
    <fill>
      <patternFill patternType="solid">
        <fgColor rgb="FFFFFF00"/>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FF33CC"/>
        <bgColor indexed="64"/>
      </patternFill>
    </fill>
    <fill>
      <patternFill patternType="solid">
        <fgColor rgb="FF7030A0"/>
        <bgColor indexed="64"/>
      </patternFill>
    </fill>
    <fill>
      <patternFill patternType="solid">
        <fgColor theme="8" tint="-0.249977111117893"/>
        <bgColor indexed="64"/>
      </patternFill>
    </fill>
    <fill>
      <patternFill patternType="solid">
        <fgColor theme="7" tint="-0.249977111117893"/>
        <bgColor indexed="64"/>
      </patternFill>
    </fill>
    <fill>
      <patternFill patternType="solid">
        <fgColor rgb="FFCCFFCC"/>
        <bgColor indexed="64"/>
      </patternFill>
    </fill>
    <fill>
      <patternFill patternType="solid">
        <fgColor rgb="FFFF9999"/>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FFCCCC"/>
        <bgColor indexed="64"/>
      </patternFill>
    </fill>
    <fill>
      <patternFill patternType="solid">
        <fgColor rgb="FFFFC000"/>
        <bgColor indexed="64"/>
      </patternFill>
    </fill>
    <fill>
      <patternFill patternType="solid">
        <fgColor theme="4" tint="0.39997558519241921"/>
        <bgColor indexed="64"/>
      </patternFill>
    </fill>
    <fill>
      <patternFill patternType="solid">
        <fgColor theme="3" tint="0.39997558519241921"/>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rgb="FFFF0066"/>
        <bgColor indexed="64"/>
      </patternFill>
    </fill>
  </fills>
  <borders count="44">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bottom style="thin">
        <color indexed="64"/>
      </bottom>
      <diagonal/>
    </border>
    <border>
      <left/>
      <right style="thick">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right/>
      <top/>
      <bottom style="thin">
        <color indexed="64"/>
      </bottom>
      <diagonal/>
    </border>
    <border>
      <left/>
      <right style="thick">
        <color indexed="64"/>
      </right>
      <top/>
      <bottom style="thin">
        <color indexed="64"/>
      </bottom>
      <diagonal/>
    </border>
    <border>
      <left style="thick">
        <color indexed="64"/>
      </left>
      <right style="thin">
        <color indexed="64"/>
      </right>
      <top style="medium">
        <color indexed="64"/>
      </top>
      <bottom style="medium">
        <color indexed="64"/>
      </bottom>
      <diagonal/>
    </border>
    <border>
      <left style="thick">
        <color indexed="64"/>
      </left>
      <right style="thick">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top/>
      <bottom style="medium">
        <color indexed="64"/>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10" fillId="0" borderId="0" applyNumberFormat="0" applyFill="0" applyBorder="0" applyAlignment="0" applyProtection="0"/>
  </cellStyleXfs>
  <cellXfs count="558">
    <xf numFmtId="0" fontId="0" fillId="0" borderId="0" xfId="0"/>
    <xf numFmtId="0" fontId="7" fillId="0" borderId="0" xfId="0" applyFont="1" applyFill="1" applyAlignment="1">
      <alignment horizontal="center" vertical="center"/>
    </xf>
    <xf numFmtId="49" fontId="7" fillId="0" borderId="2" xfId="0" applyNumberFormat="1" applyFont="1" applyFill="1" applyBorder="1" applyAlignment="1">
      <alignment horizontal="center" vertical="center"/>
    </xf>
    <xf numFmtId="49" fontId="9" fillId="0" borderId="2" xfId="0" applyNumberFormat="1" applyFont="1" applyFill="1" applyBorder="1" applyAlignment="1">
      <alignment horizontal="center" vertical="center"/>
    </xf>
    <xf numFmtId="14" fontId="7" fillId="0" borderId="2" xfId="0" applyNumberFormat="1" applyFont="1" applyFill="1" applyBorder="1" applyAlignment="1">
      <alignment horizontal="center" vertical="center" wrapText="1"/>
    </xf>
    <xf numFmtId="164" fontId="7" fillId="0" borderId="2" xfId="1"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14" fontId="7" fillId="0" borderId="2" xfId="1" applyNumberFormat="1" applyFont="1" applyFill="1" applyBorder="1" applyAlignment="1">
      <alignment horizontal="center" vertical="center" wrapText="1"/>
    </xf>
    <xf numFmtId="43" fontId="7" fillId="0" borderId="2" xfId="1" applyFont="1" applyFill="1" applyBorder="1" applyAlignment="1">
      <alignment horizontal="center" vertical="center" wrapText="1"/>
    </xf>
    <xf numFmtId="4" fontId="7" fillId="0" borderId="0" xfId="0" applyNumberFormat="1" applyFont="1" applyFill="1" applyAlignment="1">
      <alignment horizontal="center" vertical="center"/>
    </xf>
    <xf numFmtId="43" fontId="7" fillId="0" borderId="0" xfId="1" applyFont="1" applyFill="1" applyAlignment="1">
      <alignment horizontal="center" vertical="center"/>
    </xf>
    <xf numFmtId="43" fontId="7" fillId="0" borderId="2" xfId="1" applyFont="1" applyFill="1" applyBorder="1" applyAlignment="1">
      <alignment horizontal="center" vertical="center"/>
    </xf>
    <xf numFmtId="14" fontId="7" fillId="0" borderId="0" xfId="0" applyNumberFormat="1" applyFont="1" applyFill="1" applyAlignment="1">
      <alignment horizontal="center" vertical="center"/>
    </xf>
    <xf numFmtId="0" fontId="7"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164" fontId="7" fillId="0" borderId="2" xfId="1" applyNumberFormat="1" applyFont="1" applyFill="1" applyBorder="1" applyAlignment="1">
      <alignment horizontal="center" vertical="center"/>
    </xf>
    <xf numFmtId="14" fontId="9" fillId="0" borderId="2" xfId="0" applyNumberFormat="1" applyFont="1" applyFill="1" applyBorder="1" applyAlignment="1">
      <alignment horizontal="center" vertical="center"/>
    </xf>
    <xf numFmtId="43" fontId="7" fillId="0" borderId="16" xfId="1" applyFont="1" applyFill="1" applyBorder="1" applyAlignment="1">
      <alignment horizontal="center" vertical="center" wrapText="1"/>
    </xf>
    <xf numFmtId="43" fontId="7" fillId="0" borderId="9" xfId="1" applyFont="1" applyFill="1" applyBorder="1" applyAlignment="1">
      <alignment horizontal="center" vertical="center"/>
    </xf>
    <xf numFmtId="49" fontId="11" fillId="0" borderId="2" xfId="9" applyNumberFormat="1" applyFont="1" applyFill="1" applyBorder="1" applyAlignment="1">
      <alignment horizontal="center" vertical="center"/>
    </xf>
    <xf numFmtId="14" fontId="7" fillId="0" borderId="0" xfId="1" applyNumberFormat="1" applyFont="1" applyFill="1" applyAlignment="1">
      <alignment horizontal="center" vertical="center"/>
    </xf>
    <xf numFmtId="43" fontId="7" fillId="0" borderId="0" xfId="1" applyFont="1" applyFill="1" applyBorder="1" applyAlignment="1">
      <alignment horizontal="center" vertical="center"/>
    </xf>
    <xf numFmtId="49" fontId="7" fillId="0" borderId="0" xfId="1" applyNumberFormat="1" applyFont="1" applyFill="1" applyAlignment="1">
      <alignment horizontal="center" vertical="center"/>
    </xf>
    <xf numFmtId="14" fontId="7" fillId="0" borderId="8" xfId="0" applyNumberFormat="1" applyFont="1" applyFill="1" applyBorder="1" applyAlignment="1">
      <alignment horizontal="center" vertical="center" wrapText="1"/>
    </xf>
    <xf numFmtId="4" fontId="7" fillId="9" borderId="11" xfId="1" applyNumberFormat="1" applyFont="1" applyFill="1" applyBorder="1" applyAlignment="1">
      <alignment horizontal="center" vertical="center" wrapText="1"/>
    </xf>
    <xf numFmtId="9" fontId="7" fillId="9" borderId="2" xfId="2" applyFont="1" applyFill="1" applyBorder="1" applyAlignment="1">
      <alignment horizontal="center" vertical="center" wrapText="1"/>
    </xf>
    <xf numFmtId="14" fontId="7" fillId="9" borderId="12" xfId="2" applyNumberFormat="1" applyFont="1" applyFill="1" applyBorder="1" applyAlignment="1">
      <alignment horizontal="center" vertical="center" wrapText="1"/>
    </xf>
    <xf numFmtId="14" fontId="6" fillId="9" borderId="12" xfId="2" applyNumberFormat="1" applyFont="1" applyFill="1" applyBorder="1" applyAlignment="1">
      <alignment horizontal="center" vertical="center" wrapText="1"/>
    </xf>
    <xf numFmtId="14" fontId="7" fillId="9" borderId="2" xfId="1" applyNumberFormat="1" applyFont="1" applyFill="1" applyBorder="1" applyAlignment="1">
      <alignment horizontal="center" vertical="center" wrapText="1"/>
    </xf>
    <xf numFmtId="14" fontId="7" fillId="9" borderId="2" xfId="0" applyNumberFormat="1" applyFont="1" applyFill="1" applyBorder="1" applyAlignment="1">
      <alignment horizontal="center" vertical="center" wrapText="1"/>
    </xf>
    <xf numFmtId="43" fontId="7" fillId="9" borderId="2" xfId="1" applyFont="1" applyFill="1" applyBorder="1" applyAlignment="1">
      <alignment horizontal="center" vertical="center" wrapText="1"/>
    </xf>
    <xf numFmtId="43" fontId="7" fillId="9" borderId="9" xfId="1" applyFont="1" applyFill="1" applyBorder="1" applyAlignment="1">
      <alignment horizontal="center" vertical="center" wrapText="1"/>
    </xf>
    <xf numFmtId="43" fontId="7" fillId="10" borderId="2" xfId="1" applyFont="1" applyFill="1" applyBorder="1" applyAlignment="1">
      <alignment horizontal="center" vertical="center" wrapText="1"/>
    </xf>
    <xf numFmtId="43" fontId="7" fillId="10" borderId="12" xfId="1" applyFont="1" applyFill="1" applyBorder="1" applyAlignment="1">
      <alignment horizontal="center" vertical="center" wrapText="1"/>
    </xf>
    <xf numFmtId="14" fontId="7" fillId="10" borderId="2" xfId="0" applyNumberFormat="1" applyFont="1" applyFill="1" applyBorder="1" applyAlignment="1">
      <alignment horizontal="center" vertical="center" wrapText="1"/>
    </xf>
    <xf numFmtId="43" fontId="7" fillId="11" borderId="2" xfId="1" applyFont="1" applyFill="1" applyBorder="1" applyAlignment="1">
      <alignment horizontal="center" vertical="center"/>
    </xf>
    <xf numFmtId="43" fontId="7" fillId="11" borderId="2" xfId="1" applyFont="1" applyFill="1" applyBorder="1" applyAlignment="1">
      <alignment horizontal="center" vertical="center" wrapText="1"/>
    </xf>
    <xf numFmtId="43" fontId="7" fillId="11" borderId="12" xfId="1" applyFont="1" applyFill="1" applyBorder="1" applyAlignment="1">
      <alignment horizontal="center" vertical="center" wrapText="1"/>
    </xf>
    <xf numFmtId="14" fontId="7" fillId="11" borderId="2" xfId="0" applyNumberFormat="1" applyFont="1" applyFill="1" applyBorder="1" applyAlignment="1">
      <alignment horizontal="center" vertical="center" wrapText="1"/>
    </xf>
    <xf numFmtId="14" fontId="7" fillId="11" borderId="12" xfId="0" applyNumberFormat="1" applyFont="1" applyFill="1" applyBorder="1" applyAlignment="1">
      <alignment horizontal="center" vertical="center" wrapText="1"/>
    </xf>
    <xf numFmtId="43" fontId="7" fillId="9" borderId="12" xfId="1" applyFont="1" applyFill="1" applyBorder="1" applyAlignment="1">
      <alignment horizontal="center" vertical="center" wrapText="1"/>
    </xf>
    <xf numFmtId="14" fontId="7" fillId="9" borderId="11" xfId="0" applyNumberFormat="1" applyFont="1" applyFill="1" applyBorder="1" applyAlignment="1">
      <alignment horizontal="center" vertical="center" wrapText="1"/>
    </xf>
    <xf numFmtId="14" fontId="7" fillId="10" borderId="11" xfId="0" applyNumberFormat="1" applyFont="1" applyFill="1" applyBorder="1" applyAlignment="1">
      <alignment horizontal="center" vertical="center" wrapText="1"/>
    </xf>
    <xf numFmtId="14" fontId="7" fillId="11" borderId="11" xfId="0" applyNumberFormat="1" applyFont="1" applyFill="1" applyBorder="1" applyAlignment="1">
      <alignment horizontal="center" vertical="center"/>
    </xf>
    <xf numFmtId="14" fontId="7" fillId="11" borderId="2" xfId="0" applyNumberFormat="1" applyFont="1" applyFill="1" applyBorder="1" applyAlignment="1">
      <alignment horizontal="center" vertical="center"/>
    </xf>
    <xf numFmtId="4" fontId="7" fillId="0" borderId="10" xfId="1" applyNumberFormat="1" applyFont="1" applyFill="1" applyBorder="1" applyAlignment="1">
      <alignment horizontal="center" vertical="center"/>
    </xf>
    <xf numFmtId="49" fontId="7" fillId="0" borderId="23" xfId="1" applyNumberFormat="1" applyFont="1" applyFill="1" applyBorder="1" applyAlignment="1">
      <alignment horizontal="center" vertical="center"/>
    </xf>
    <xf numFmtId="4" fontId="7" fillId="0" borderId="9" xfId="1" applyNumberFormat="1" applyFont="1" applyFill="1" applyBorder="1" applyAlignment="1">
      <alignment horizontal="center" vertical="center"/>
    </xf>
    <xf numFmtId="4" fontId="13" fillId="9" borderId="11" xfId="1" applyNumberFormat="1" applyFont="1" applyFill="1" applyBorder="1" applyAlignment="1">
      <alignment horizontal="center" vertical="center" wrapText="1"/>
    </xf>
    <xf numFmtId="9" fontId="13" fillId="9" borderId="2" xfId="2" applyFont="1" applyFill="1" applyBorder="1" applyAlignment="1">
      <alignment horizontal="center" vertical="center" wrapText="1"/>
    </xf>
    <xf numFmtId="14" fontId="13" fillId="9" borderId="12" xfId="2" applyNumberFormat="1" applyFont="1" applyFill="1" applyBorder="1" applyAlignment="1">
      <alignment horizontal="center" vertical="center" wrapText="1"/>
    </xf>
    <xf numFmtId="43" fontId="5" fillId="0" borderId="20" xfId="1" applyFont="1" applyFill="1" applyBorder="1" applyAlignment="1">
      <alignment horizontal="center" vertical="center" wrapText="1"/>
    </xf>
    <xf numFmtId="43" fontId="5" fillId="12" borderId="19" xfId="1" applyFont="1" applyFill="1" applyBorder="1" applyAlignment="1">
      <alignment horizontal="center" vertical="center" wrapText="1"/>
    </xf>
    <xf numFmtId="14" fontId="5" fillId="13" borderId="19" xfId="1" applyNumberFormat="1" applyFont="1" applyFill="1" applyBorder="1" applyAlignment="1">
      <alignment horizontal="center" vertical="center" wrapText="1"/>
    </xf>
    <xf numFmtId="43" fontId="5" fillId="13" borderId="15" xfId="1" applyFont="1" applyFill="1" applyBorder="1" applyAlignment="1">
      <alignment horizontal="center" vertical="center" wrapText="1"/>
    </xf>
    <xf numFmtId="14" fontId="7" fillId="10" borderId="2" xfId="1" applyNumberFormat="1" applyFont="1" applyFill="1" applyBorder="1" applyAlignment="1">
      <alignment horizontal="center" vertical="center" wrapText="1"/>
    </xf>
    <xf numFmtId="16" fontId="9" fillId="0" borderId="2" xfId="0" applyNumberFormat="1" applyFont="1" applyFill="1" applyBorder="1" applyAlignment="1">
      <alignment horizontal="center" vertical="center" wrapText="1"/>
    </xf>
    <xf numFmtId="0" fontId="4" fillId="0" borderId="2" xfId="0" applyFont="1" applyBorder="1" applyAlignment="1">
      <alignment horizontal="center" vertical="center" wrapText="1"/>
    </xf>
    <xf numFmtId="14" fontId="9" fillId="7" borderId="2" xfId="1" applyNumberFormat="1" applyFont="1" applyFill="1" applyBorder="1" applyAlignment="1">
      <alignment horizontal="center" vertical="center"/>
    </xf>
    <xf numFmtId="43" fontId="9" fillId="7" borderId="2" xfId="1" applyFont="1" applyFill="1" applyBorder="1" applyAlignment="1">
      <alignment horizontal="center" vertical="center"/>
    </xf>
    <xf numFmtId="14" fontId="9" fillId="7" borderId="11" xfId="0" applyNumberFormat="1" applyFont="1" applyFill="1" applyBorder="1" applyAlignment="1">
      <alignment horizontal="center" vertical="center"/>
    </xf>
    <xf numFmtId="14" fontId="7" fillId="2" borderId="8" xfId="0" applyNumberFormat="1" applyFont="1" applyFill="1" applyBorder="1" applyAlignment="1">
      <alignment horizontal="center" vertical="center" wrapText="1"/>
    </xf>
    <xf numFmtId="14" fontId="7" fillId="11" borderId="2" xfId="1" applyNumberFormat="1" applyFont="1" applyFill="1" applyBorder="1" applyAlignment="1">
      <alignment horizontal="center" vertical="center" wrapText="1"/>
    </xf>
    <xf numFmtId="0" fontId="7" fillId="9" borderId="11" xfId="1" applyNumberFormat="1" applyFont="1" applyFill="1" applyBorder="1" applyAlignment="1">
      <alignment horizontal="center" vertical="center" wrapText="1"/>
    </xf>
    <xf numFmtId="0" fontId="7" fillId="0" borderId="0" xfId="1" applyNumberFormat="1" applyFont="1" applyFill="1" applyAlignment="1">
      <alignment horizontal="center" vertical="center"/>
    </xf>
    <xf numFmtId="0" fontId="5" fillId="9" borderId="13" xfId="1" applyNumberFormat="1" applyFont="1" applyFill="1" applyBorder="1" applyAlignment="1">
      <alignment horizontal="center" vertical="center" wrapText="1"/>
    </xf>
    <xf numFmtId="0" fontId="7" fillId="10" borderId="11" xfId="0" applyNumberFormat="1" applyFont="1" applyFill="1" applyBorder="1" applyAlignment="1">
      <alignment horizontal="center" vertical="center" wrapText="1"/>
    </xf>
    <xf numFmtId="0" fontId="7" fillId="11" borderId="11" xfId="0" applyNumberFormat="1" applyFont="1" applyFill="1" applyBorder="1" applyAlignment="1">
      <alignment horizontal="center" vertical="center"/>
    </xf>
    <xf numFmtId="0" fontId="5" fillId="9" borderId="25" xfId="1" applyNumberFormat="1" applyFont="1" applyFill="1" applyBorder="1" applyAlignment="1">
      <alignment horizontal="center" vertical="center" wrapText="1"/>
    </xf>
    <xf numFmtId="14" fontId="7" fillId="16" borderId="2" xfId="1" applyNumberFormat="1" applyFont="1" applyFill="1" applyBorder="1" applyAlignment="1">
      <alignment horizontal="center" vertical="center" wrapText="1"/>
    </xf>
    <xf numFmtId="14" fontId="7" fillId="16" borderId="9" xfId="1" applyNumberFormat="1" applyFont="1" applyFill="1" applyBorder="1" applyAlignment="1">
      <alignment horizontal="center" vertical="center" wrapText="1"/>
    </xf>
    <xf numFmtId="14" fontId="7" fillId="17" borderId="21" xfId="1" applyNumberFormat="1" applyFont="1" applyFill="1" applyBorder="1" applyAlignment="1">
      <alignment horizontal="center" vertical="center"/>
    </xf>
    <xf numFmtId="43" fontId="7" fillId="0" borderId="8" xfId="1" applyFont="1" applyFill="1" applyBorder="1" applyAlignment="1">
      <alignment horizontal="center" vertical="center"/>
    </xf>
    <xf numFmtId="0" fontId="7" fillId="11" borderId="8" xfId="0" applyNumberFormat="1" applyFont="1" applyFill="1" applyBorder="1" applyAlignment="1">
      <alignment horizontal="center" vertical="center"/>
    </xf>
    <xf numFmtId="0" fontId="7" fillId="0" borderId="2" xfId="0" applyNumberFormat="1" applyFont="1" applyFill="1" applyBorder="1" applyAlignment="1">
      <alignment horizontal="justify" vertical="top" wrapText="1"/>
    </xf>
    <xf numFmtId="0" fontId="4" fillId="0" borderId="0" xfId="0" applyFont="1" applyFill="1" applyBorder="1" applyAlignment="1">
      <alignment horizontal="center" vertical="center"/>
    </xf>
    <xf numFmtId="49" fontId="7" fillId="0" borderId="2" xfId="9" applyNumberFormat="1" applyFont="1" applyFill="1" applyBorder="1" applyAlignment="1">
      <alignment horizontal="center" vertical="center"/>
    </xf>
    <xf numFmtId="43" fontId="12" fillId="0" borderId="2" xfId="1" applyFont="1" applyFill="1" applyBorder="1" applyAlignment="1">
      <alignment horizontal="center" vertical="center" wrapText="1"/>
    </xf>
    <xf numFmtId="14" fontId="5" fillId="9" borderId="25" xfId="1" applyNumberFormat="1" applyFont="1" applyFill="1" applyBorder="1" applyAlignment="1">
      <alignment horizontal="center" vertical="center" wrapText="1"/>
    </xf>
    <xf numFmtId="14" fontId="7" fillId="10" borderId="8" xfId="0" applyNumberFormat="1" applyFont="1" applyFill="1" applyBorder="1" applyAlignment="1">
      <alignment horizontal="center" vertical="center" wrapText="1"/>
    </xf>
    <xf numFmtId="14" fontId="12" fillId="0" borderId="2" xfId="9" applyNumberFormat="1" applyFont="1" applyFill="1" applyBorder="1" applyAlignment="1">
      <alignment horizontal="center" vertical="center" wrapText="1"/>
    </xf>
    <xf numFmtId="0" fontId="14" fillId="0" borderId="2" xfId="0" applyFont="1" applyFill="1" applyBorder="1" applyAlignment="1">
      <alignment horizontal="left" vertical="center" wrapText="1"/>
    </xf>
    <xf numFmtId="6" fontId="7" fillId="0" borderId="2" xfId="1" applyNumberFormat="1" applyFont="1" applyFill="1" applyBorder="1" applyAlignment="1">
      <alignment horizontal="center" vertical="center" wrapText="1"/>
    </xf>
    <xf numFmtId="0" fontId="15" fillId="0" borderId="2" xfId="0" applyFont="1" applyBorder="1" applyAlignment="1">
      <alignment vertical="center"/>
    </xf>
    <xf numFmtId="43" fontId="7" fillId="4" borderId="2" xfId="1" applyFont="1" applyFill="1" applyBorder="1" applyAlignment="1">
      <alignment horizontal="center" vertical="center" wrapText="1"/>
    </xf>
    <xf numFmtId="0" fontId="7" fillId="9" borderId="0" xfId="0" applyFont="1" applyFill="1" applyAlignment="1">
      <alignment horizontal="center" vertical="center"/>
    </xf>
    <xf numFmtId="0" fontId="7" fillId="10" borderId="0" xfId="0" applyFont="1" applyFill="1" applyAlignment="1">
      <alignment horizontal="center" vertical="center"/>
    </xf>
    <xf numFmtId="14" fontId="7" fillId="0" borderId="8" xfId="1" applyNumberFormat="1" applyFont="1" applyFill="1" applyBorder="1" applyAlignment="1">
      <alignment horizontal="center" vertical="center" wrapText="1"/>
    </xf>
    <xf numFmtId="14" fontId="7" fillId="18" borderId="2" xfId="0" applyNumberFormat="1" applyFont="1" applyFill="1" applyBorder="1" applyAlignment="1">
      <alignment horizontal="center" vertical="center" wrapText="1"/>
    </xf>
    <xf numFmtId="14" fontId="7" fillId="9" borderId="11" xfId="1" applyNumberFormat="1" applyFont="1" applyFill="1" applyBorder="1" applyAlignment="1">
      <alignment horizontal="center" vertical="center" wrapText="1"/>
    </xf>
    <xf numFmtId="0" fontId="11" fillId="0" borderId="2" xfId="9" applyFont="1" applyBorder="1" applyAlignment="1">
      <alignment horizontal="center" vertical="center" wrapText="1"/>
    </xf>
    <xf numFmtId="0" fontId="7" fillId="19" borderId="0" xfId="0" applyFont="1" applyFill="1" applyAlignment="1">
      <alignment horizontal="center" vertical="center"/>
    </xf>
    <xf numFmtId="14" fontId="6" fillId="4" borderId="8" xfId="0" applyNumberFormat="1" applyFont="1" applyFill="1" applyBorder="1" applyAlignment="1">
      <alignment horizontal="center" vertical="center" wrapText="1"/>
    </xf>
    <xf numFmtId="14" fontId="7" fillId="0" borderId="2" xfId="0" applyNumberFormat="1" applyFont="1" applyFill="1" applyBorder="1" applyAlignment="1">
      <alignment horizontal="center" vertical="center"/>
    </xf>
    <xf numFmtId="14" fontId="7" fillId="0" borderId="8" xfId="0" applyNumberFormat="1" applyFont="1" applyFill="1" applyBorder="1" applyAlignment="1">
      <alignment horizontal="center" vertical="center"/>
    </xf>
    <xf numFmtId="0" fontId="7" fillId="5" borderId="0" xfId="0" applyFont="1" applyFill="1" applyAlignment="1">
      <alignment horizontal="center" vertical="center"/>
    </xf>
    <xf numFmtId="0" fontId="7" fillId="6" borderId="0" xfId="0" applyFont="1" applyFill="1" applyAlignment="1">
      <alignment horizontal="center" vertical="center"/>
    </xf>
    <xf numFmtId="0" fontId="9" fillId="10" borderId="0" xfId="0" applyFont="1" applyFill="1" applyAlignment="1">
      <alignment horizontal="center" vertical="center"/>
    </xf>
    <xf numFmtId="0" fontId="9" fillId="19" borderId="0" xfId="0" applyFont="1" applyFill="1" applyAlignment="1">
      <alignment horizontal="center" vertical="center"/>
    </xf>
    <xf numFmtId="0" fontId="9" fillId="6" borderId="0" xfId="0" applyFont="1" applyFill="1" applyAlignment="1">
      <alignment horizontal="center" vertical="center"/>
    </xf>
    <xf numFmtId="0" fontId="9" fillId="5" borderId="0" xfId="0" applyFont="1" applyFill="1" applyAlignment="1">
      <alignment horizontal="center" vertical="center"/>
    </xf>
    <xf numFmtId="164" fontId="6" fillId="0" borderId="2" xfId="1" applyNumberFormat="1" applyFont="1" applyFill="1" applyBorder="1" applyAlignment="1">
      <alignment horizontal="center" vertical="center"/>
    </xf>
    <xf numFmtId="49" fontId="7" fillId="20" borderId="2" xfId="0" applyNumberFormat="1" applyFont="1" applyFill="1" applyBorder="1" applyAlignment="1">
      <alignment horizontal="center" vertical="center"/>
    </xf>
    <xf numFmtId="14" fontId="7" fillId="21" borderId="2" xfId="0" applyNumberFormat="1" applyFont="1" applyFill="1" applyBorder="1" applyAlignment="1">
      <alignment horizontal="center" vertical="center" wrapText="1"/>
    </xf>
    <xf numFmtId="43" fontId="4" fillId="0" borderId="0" xfId="1" applyFont="1" applyFill="1" applyAlignment="1">
      <alignment horizontal="center" vertical="center"/>
    </xf>
    <xf numFmtId="43" fontId="7" fillId="10" borderId="11" xfId="1" applyFont="1" applyFill="1" applyBorder="1" applyAlignment="1">
      <alignment horizontal="center" vertical="center" wrapText="1"/>
    </xf>
    <xf numFmtId="43" fontId="7" fillId="11" borderId="11" xfId="1" applyFont="1" applyFill="1" applyBorder="1" applyAlignment="1">
      <alignment horizontal="center" vertical="center"/>
    </xf>
    <xf numFmtId="13" fontId="7" fillId="9" borderId="2" xfId="1" applyNumberFormat="1" applyFont="1" applyFill="1" applyBorder="1" applyAlignment="1">
      <alignment horizontal="center" vertical="center" wrapText="1"/>
    </xf>
    <xf numFmtId="43" fontId="11" fillId="0" borderId="2" xfId="1" applyFont="1" applyFill="1" applyBorder="1" applyAlignment="1">
      <alignment horizontal="center" vertical="center" wrapText="1"/>
    </xf>
    <xf numFmtId="43" fontId="11" fillId="0" borderId="2" xfId="9" applyNumberFormat="1" applyFont="1" applyFill="1" applyBorder="1" applyAlignment="1">
      <alignment horizontal="center" vertical="center" wrapText="1"/>
    </xf>
    <xf numFmtId="43" fontId="12" fillId="0" borderId="2" xfId="9" applyNumberFormat="1" applyFont="1" applyFill="1" applyBorder="1" applyAlignment="1">
      <alignment horizontal="center" vertical="center" wrapText="1"/>
    </xf>
    <xf numFmtId="49" fontId="7" fillId="20" borderId="16" xfId="0" applyNumberFormat="1" applyFont="1" applyFill="1" applyBorder="1" applyAlignment="1">
      <alignment horizontal="center" vertical="center"/>
    </xf>
    <xf numFmtId="0" fontId="14" fillId="0" borderId="16" xfId="0" applyFont="1" applyFill="1" applyBorder="1" applyAlignment="1">
      <alignment horizontal="left" vertical="center" wrapText="1"/>
    </xf>
    <xf numFmtId="49" fontId="11" fillId="0" borderId="16" xfId="9" applyNumberFormat="1" applyFont="1" applyFill="1" applyBorder="1" applyAlignment="1">
      <alignment horizontal="center" vertical="center"/>
    </xf>
    <xf numFmtId="14" fontId="9" fillId="0" borderId="16" xfId="0" applyNumberFormat="1" applyFont="1" applyFill="1" applyBorder="1" applyAlignment="1">
      <alignment horizontal="center" vertical="center"/>
    </xf>
    <xf numFmtId="16" fontId="9" fillId="0" borderId="16" xfId="0" applyNumberFormat="1"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16" xfId="0" applyNumberFormat="1" applyFont="1" applyFill="1" applyBorder="1" applyAlignment="1">
      <alignment horizontal="justify" vertical="top" wrapText="1"/>
    </xf>
    <xf numFmtId="164" fontId="7" fillId="0" borderId="16" xfId="1" applyNumberFormat="1" applyFont="1" applyFill="1" applyBorder="1" applyAlignment="1">
      <alignment horizontal="center" vertical="center" wrapText="1"/>
    </xf>
    <xf numFmtId="0" fontId="7" fillId="0" borderId="16" xfId="0" applyNumberFormat="1" applyFont="1" applyFill="1" applyBorder="1" applyAlignment="1">
      <alignment horizontal="center" vertical="center" wrapText="1"/>
    </xf>
    <xf numFmtId="14" fontId="12" fillId="0" borderId="16" xfId="9" applyNumberFormat="1" applyFont="1" applyFill="1" applyBorder="1" applyAlignment="1">
      <alignment horizontal="center" vertical="center" wrapText="1"/>
    </xf>
    <xf numFmtId="14" fontId="7" fillId="0" borderId="16" xfId="0" applyNumberFormat="1" applyFont="1" applyFill="1" applyBorder="1" applyAlignment="1">
      <alignment horizontal="center" vertical="center" wrapText="1"/>
    </xf>
    <xf numFmtId="14" fontId="7" fillId="16" borderId="16" xfId="1" applyNumberFormat="1" applyFont="1" applyFill="1" applyBorder="1" applyAlignment="1">
      <alignment horizontal="center" vertical="center" wrapText="1"/>
    </xf>
    <xf numFmtId="14" fontId="7" fillId="16" borderId="32" xfId="1" applyNumberFormat="1" applyFont="1" applyFill="1" applyBorder="1" applyAlignment="1">
      <alignment horizontal="center" vertical="center" wrapText="1"/>
    </xf>
    <xf numFmtId="43" fontId="12" fillId="0" borderId="16" xfId="1" applyFont="1" applyFill="1" applyBorder="1" applyAlignment="1">
      <alignment horizontal="center" vertical="center" wrapText="1"/>
    </xf>
    <xf numFmtId="43" fontId="7" fillId="0" borderId="16" xfId="1" applyFont="1" applyFill="1" applyBorder="1" applyAlignment="1">
      <alignment horizontal="center" vertical="center"/>
    </xf>
    <xf numFmtId="0" fontId="4" fillId="0" borderId="16" xfId="0" applyFont="1" applyBorder="1" applyAlignment="1">
      <alignment horizontal="center" vertical="center" wrapText="1"/>
    </xf>
    <xf numFmtId="164" fontId="7" fillId="0" borderId="16" xfId="1" applyNumberFormat="1" applyFont="1" applyFill="1" applyBorder="1" applyAlignment="1">
      <alignment horizontal="center" vertical="center"/>
    </xf>
    <xf numFmtId="49" fontId="7" fillId="0" borderId="16" xfId="0" applyNumberFormat="1" applyFont="1" applyFill="1" applyBorder="1" applyAlignment="1">
      <alignment horizontal="center" vertical="center"/>
    </xf>
    <xf numFmtId="49" fontId="7" fillId="0" borderId="16" xfId="0" applyNumberFormat="1" applyFont="1" applyFill="1" applyBorder="1" applyAlignment="1">
      <alignment horizontal="center" vertical="center" wrapText="1"/>
    </xf>
    <xf numFmtId="43" fontId="7" fillId="0" borderId="32" xfId="1" applyFont="1" applyFill="1" applyBorder="1" applyAlignment="1">
      <alignment horizontal="center" vertical="center"/>
    </xf>
    <xf numFmtId="4" fontId="13" fillId="9" borderId="33" xfId="1" applyNumberFormat="1" applyFont="1" applyFill="1" applyBorder="1" applyAlignment="1">
      <alignment horizontal="center" vertical="center" wrapText="1"/>
    </xf>
    <xf numFmtId="9" fontId="13" fillId="9" borderId="16" xfId="2" applyFont="1" applyFill="1" applyBorder="1" applyAlignment="1">
      <alignment horizontal="center" vertical="center" wrapText="1"/>
    </xf>
    <xf numFmtId="14" fontId="13" fillId="9" borderId="34" xfId="2" applyNumberFormat="1" applyFont="1" applyFill="1" applyBorder="1" applyAlignment="1">
      <alignment horizontal="center" vertical="center" wrapText="1"/>
    </xf>
    <xf numFmtId="14" fontId="7" fillId="0" borderId="29" xfId="0" applyNumberFormat="1" applyFont="1" applyFill="1" applyBorder="1" applyAlignment="1">
      <alignment horizontal="center" vertical="center" wrapText="1"/>
    </xf>
    <xf numFmtId="0" fontId="15" fillId="0" borderId="16" xfId="0" applyFont="1" applyBorder="1" applyAlignment="1">
      <alignment vertical="center"/>
    </xf>
    <xf numFmtId="0" fontId="7" fillId="10" borderId="33" xfId="0" applyNumberFormat="1" applyFont="1" applyFill="1" applyBorder="1" applyAlignment="1">
      <alignment horizontal="center" vertical="center" wrapText="1"/>
    </xf>
    <xf numFmtId="14" fontId="7" fillId="10" borderId="29" xfId="0" applyNumberFormat="1" applyFont="1" applyFill="1" applyBorder="1" applyAlignment="1">
      <alignment horizontal="center" vertical="center" wrapText="1"/>
    </xf>
    <xf numFmtId="43" fontId="7" fillId="10" borderId="16" xfId="1" applyFont="1" applyFill="1" applyBorder="1" applyAlignment="1">
      <alignment horizontal="center" vertical="center" wrapText="1"/>
    </xf>
    <xf numFmtId="14" fontId="7" fillId="10" borderId="16" xfId="1" applyNumberFormat="1" applyFont="1" applyFill="1" applyBorder="1" applyAlignment="1">
      <alignment horizontal="center" vertical="center" wrapText="1"/>
    </xf>
    <xf numFmtId="43" fontId="7" fillId="10" borderId="34" xfId="1" applyFont="1" applyFill="1" applyBorder="1" applyAlignment="1">
      <alignment horizontal="center" vertical="center" wrapText="1"/>
    </xf>
    <xf numFmtId="0" fontId="7" fillId="11" borderId="33" xfId="0" applyNumberFormat="1" applyFont="1" applyFill="1" applyBorder="1" applyAlignment="1">
      <alignment horizontal="center" vertical="center"/>
    </xf>
    <xf numFmtId="0" fontId="7" fillId="11" borderId="29" xfId="0" applyNumberFormat="1" applyFont="1" applyFill="1" applyBorder="1" applyAlignment="1">
      <alignment horizontal="center" vertical="center"/>
    </xf>
    <xf numFmtId="43" fontId="7" fillId="11" borderId="16" xfId="1" applyFont="1" applyFill="1" applyBorder="1" applyAlignment="1">
      <alignment horizontal="center" vertical="center"/>
    </xf>
    <xf numFmtId="43" fontId="7" fillId="11" borderId="16" xfId="1" applyFont="1" applyFill="1" applyBorder="1" applyAlignment="1">
      <alignment horizontal="center" vertical="center" wrapText="1"/>
    </xf>
    <xf numFmtId="14" fontId="7" fillId="11" borderId="16" xfId="1" applyNumberFormat="1" applyFont="1" applyFill="1" applyBorder="1" applyAlignment="1">
      <alignment horizontal="center" vertical="center" wrapText="1"/>
    </xf>
    <xf numFmtId="43" fontId="7" fillId="11" borderId="34" xfId="1" applyFont="1" applyFill="1" applyBorder="1" applyAlignment="1">
      <alignment horizontal="center" vertical="center" wrapText="1"/>
    </xf>
    <xf numFmtId="43" fontId="7" fillId="10" borderId="33" xfId="1" applyFont="1" applyFill="1" applyBorder="1" applyAlignment="1">
      <alignment horizontal="center" vertical="center" wrapText="1"/>
    </xf>
    <xf numFmtId="14" fontId="7" fillId="10" borderId="16" xfId="0" applyNumberFormat="1" applyFont="1" applyFill="1" applyBorder="1" applyAlignment="1">
      <alignment horizontal="center" vertical="center" wrapText="1"/>
    </xf>
    <xf numFmtId="14" fontId="7" fillId="11" borderId="33" xfId="0" applyNumberFormat="1" applyFont="1" applyFill="1" applyBorder="1" applyAlignment="1">
      <alignment horizontal="center" vertical="center"/>
    </xf>
    <xf numFmtId="14" fontId="7" fillId="11" borderId="16" xfId="0" applyNumberFormat="1" applyFont="1" applyFill="1" applyBorder="1" applyAlignment="1">
      <alignment horizontal="center" vertical="center"/>
    </xf>
    <xf numFmtId="14" fontId="7" fillId="11" borderId="16" xfId="0" applyNumberFormat="1" applyFont="1" applyFill="1" applyBorder="1" applyAlignment="1">
      <alignment horizontal="center" vertical="center" wrapText="1"/>
    </xf>
    <xf numFmtId="14" fontId="7" fillId="11" borderId="34" xfId="0" applyNumberFormat="1" applyFont="1" applyFill="1" applyBorder="1" applyAlignment="1">
      <alignment horizontal="center" vertical="center" wrapText="1"/>
    </xf>
    <xf numFmtId="4" fontId="7" fillId="0" borderId="35" xfId="1" applyNumberFormat="1" applyFont="1" applyFill="1" applyBorder="1" applyAlignment="1">
      <alignment horizontal="center" vertical="center"/>
    </xf>
    <xf numFmtId="14" fontId="7" fillId="17" borderId="22" xfId="1" applyNumberFormat="1" applyFont="1" applyFill="1" applyBorder="1" applyAlignment="1">
      <alignment horizontal="center" vertical="center"/>
    </xf>
    <xf numFmtId="49" fontId="7" fillId="0" borderId="36" xfId="1" applyNumberFormat="1" applyFont="1" applyFill="1" applyBorder="1" applyAlignment="1">
      <alignment horizontal="center" vertical="center"/>
    </xf>
    <xf numFmtId="43" fontId="7" fillId="0" borderId="29" xfId="1" applyFont="1" applyFill="1" applyBorder="1" applyAlignment="1">
      <alignment horizontal="center" vertical="center"/>
    </xf>
    <xf numFmtId="4" fontId="7" fillId="0" borderId="32" xfId="1" applyNumberFormat="1" applyFont="1" applyFill="1" applyBorder="1" applyAlignment="1">
      <alignment horizontal="center" vertical="center"/>
    </xf>
    <xf numFmtId="14" fontId="9" fillId="7" borderId="33" xfId="0" applyNumberFormat="1" applyFont="1" applyFill="1" applyBorder="1" applyAlignment="1">
      <alignment horizontal="center" vertical="center"/>
    </xf>
    <xf numFmtId="14" fontId="9" fillId="7" borderId="16" xfId="1" applyNumberFormat="1" applyFont="1" applyFill="1" applyBorder="1" applyAlignment="1">
      <alignment horizontal="center" vertical="center"/>
    </xf>
    <xf numFmtId="43" fontId="9" fillId="7" borderId="16" xfId="1" applyFont="1" applyFill="1" applyBorder="1" applyAlignment="1">
      <alignment horizontal="center" vertical="center"/>
    </xf>
    <xf numFmtId="49" fontId="5" fillId="3" borderId="13" xfId="3" applyNumberFormat="1" applyFont="1" applyFill="1" applyBorder="1" applyAlignment="1">
      <alignment horizontal="center" vertical="center" wrapText="1"/>
    </xf>
    <xf numFmtId="49" fontId="5" fillId="3" borderId="30" xfId="3" applyNumberFormat="1" applyFont="1" applyFill="1" applyBorder="1" applyAlignment="1">
      <alignment horizontal="center" vertical="center" wrapText="1"/>
    </xf>
    <xf numFmtId="43" fontId="3" fillId="3" borderId="28" xfId="1" applyFont="1" applyFill="1" applyBorder="1" applyAlignment="1">
      <alignment horizontal="center" vertical="center" wrapText="1"/>
    </xf>
    <xf numFmtId="49" fontId="3" fillId="3" borderId="28" xfId="3" applyNumberFormat="1" applyFont="1" applyFill="1" applyBorder="1" applyAlignment="1">
      <alignment horizontal="center" vertical="center" wrapText="1"/>
    </xf>
    <xf numFmtId="164" fontId="3" fillId="3" borderId="28" xfId="1" applyNumberFormat="1" applyFont="1" applyFill="1" applyBorder="1" applyAlignment="1">
      <alignment horizontal="center" vertical="center" wrapText="1"/>
    </xf>
    <xf numFmtId="49" fontId="5" fillId="3" borderId="28" xfId="1" applyNumberFormat="1" applyFont="1" applyFill="1" applyBorder="1" applyAlignment="1">
      <alignment horizontal="center" vertical="center" wrapText="1"/>
    </xf>
    <xf numFmtId="14" fontId="5" fillId="3" borderId="37" xfId="3" applyNumberFormat="1" applyFont="1" applyFill="1" applyBorder="1" applyAlignment="1">
      <alignment horizontal="center" vertical="center" wrapText="1"/>
    </xf>
    <xf numFmtId="49" fontId="5" fillId="3" borderId="28" xfId="3" applyNumberFormat="1" applyFont="1" applyFill="1" applyBorder="1" applyAlignment="1">
      <alignment horizontal="center" vertical="center" wrapText="1"/>
    </xf>
    <xf numFmtId="14" fontId="5" fillId="3" borderId="28" xfId="3" applyNumberFormat="1" applyFont="1" applyFill="1" applyBorder="1" applyAlignment="1">
      <alignment horizontal="center" vertical="center" wrapText="1"/>
    </xf>
    <xf numFmtId="14" fontId="5" fillId="3" borderId="28" xfId="1" applyNumberFormat="1" applyFont="1" applyFill="1" applyBorder="1" applyAlignment="1">
      <alignment horizontal="center" vertical="center" wrapText="1"/>
    </xf>
    <xf numFmtId="43" fontId="5" fillId="3" borderId="28" xfId="1" applyFont="1" applyFill="1" applyBorder="1" applyAlignment="1">
      <alignment horizontal="center" vertical="center" wrapText="1"/>
    </xf>
    <xf numFmtId="49" fontId="5" fillId="3" borderId="37" xfId="1" applyNumberFormat="1" applyFont="1" applyFill="1" applyBorder="1" applyAlignment="1">
      <alignment horizontal="center" vertical="center" wrapText="1"/>
    </xf>
    <xf numFmtId="49" fontId="5" fillId="3" borderId="28" xfId="2" applyNumberFormat="1" applyFont="1" applyFill="1" applyBorder="1" applyAlignment="1">
      <alignment horizontal="center" vertical="center" wrapText="1"/>
    </xf>
    <xf numFmtId="14" fontId="5" fillId="3" borderId="20" xfId="1" applyNumberFormat="1" applyFont="1" applyFill="1" applyBorder="1" applyAlignment="1">
      <alignment horizontal="center" vertical="center" wrapText="1"/>
    </xf>
    <xf numFmtId="49" fontId="16" fillId="3" borderId="37" xfId="3" applyNumberFormat="1" applyFont="1" applyFill="1" applyBorder="1" applyAlignment="1">
      <alignment horizontal="center" vertical="center" wrapText="1"/>
    </xf>
    <xf numFmtId="49" fontId="16" fillId="3" borderId="28" xfId="3" applyNumberFormat="1" applyFont="1" applyFill="1" applyBorder="1" applyAlignment="1">
      <alignment horizontal="center" vertical="center" wrapText="1"/>
    </xf>
    <xf numFmtId="43" fontId="5" fillId="3" borderId="19" xfId="1" applyFont="1" applyFill="1" applyBorder="1" applyAlignment="1">
      <alignment horizontal="center" vertical="center" wrapText="1"/>
    </xf>
    <xf numFmtId="14" fontId="5" fillId="9" borderId="30" xfId="1" applyNumberFormat="1" applyFont="1" applyFill="1" applyBorder="1" applyAlignment="1">
      <alignment horizontal="center" vertical="center" wrapText="1"/>
    </xf>
    <xf numFmtId="14" fontId="5" fillId="9" borderId="19" xfId="1" applyNumberFormat="1" applyFont="1" applyFill="1" applyBorder="1" applyAlignment="1">
      <alignment horizontal="center" vertical="center" wrapText="1"/>
    </xf>
    <xf numFmtId="43" fontId="5" fillId="9" borderId="19" xfId="1" applyFont="1" applyFill="1" applyBorder="1" applyAlignment="1">
      <alignment horizontal="center" vertical="center" wrapText="1"/>
    </xf>
    <xf numFmtId="49" fontId="5" fillId="9" borderId="19" xfId="1" applyNumberFormat="1" applyFont="1" applyFill="1" applyBorder="1" applyAlignment="1">
      <alignment horizontal="center" vertical="center" wrapText="1"/>
    </xf>
    <xf numFmtId="0" fontId="5" fillId="9" borderId="30" xfId="1" applyNumberFormat="1" applyFont="1" applyFill="1" applyBorder="1" applyAlignment="1">
      <alignment horizontal="center" vertical="center" wrapText="1"/>
    </xf>
    <xf numFmtId="43" fontId="5" fillId="13" borderId="20" xfId="1" applyFont="1" applyFill="1" applyBorder="1" applyAlignment="1">
      <alignment horizontal="center" vertical="center" wrapText="1"/>
    </xf>
    <xf numFmtId="14" fontId="5" fillId="9" borderId="37" xfId="1" applyNumberFormat="1" applyFont="1" applyFill="1" applyBorder="1" applyAlignment="1">
      <alignment horizontal="center" vertical="center" wrapText="1"/>
    </xf>
    <xf numFmtId="14" fontId="5" fillId="9" borderId="20" xfId="1" applyNumberFormat="1" applyFont="1" applyFill="1" applyBorder="1" applyAlignment="1">
      <alignment horizontal="center" vertical="center" wrapText="1"/>
    </xf>
    <xf numFmtId="43" fontId="5" fillId="9" borderId="20" xfId="1" applyFont="1" applyFill="1" applyBorder="1" applyAlignment="1">
      <alignment horizontal="center" vertical="center" wrapText="1"/>
    </xf>
    <xf numFmtId="49" fontId="5" fillId="10" borderId="20" xfId="1" applyNumberFormat="1" applyFont="1" applyFill="1" applyBorder="1" applyAlignment="1">
      <alignment horizontal="center" vertical="center" wrapText="1"/>
    </xf>
    <xf numFmtId="14" fontId="5" fillId="10" borderId="19" xfId="1" applyNumberFormat="1" applyFont="1" applyFill="1" applyBorder="1" applyAlignment="1">
      <alignment horizontal="center" vertical="center" wrapText="1"/>
    </xf>
    <xf numFmtId="43" fontId="5" fillId="10" borderId="20" xfId="1" applyFont="1" applyFill="1" applyBorder="1" applyAlignment="1">
      <alignment horizontal="center" vertical="center" wrapText="1"/>
    </xf>
    <xf numFmtId="49" fontId="5" fillId="11" borderId="25" xfId="1" applyNumberFormat="1" applyFont="1" applyFill="1" applyBorder="1" applyAlignment="1">
      <alignment horizontal="center" vertical="center" wrapText="1"/>
    </xf>
    <xf numFmtId="14" fontId="5" fillId="11" borderId="19" xfId="1" applyNumberFormat="1" applyFont="1" applyFill="1" applyBorder="1" applyAlignment="1">
      <alignment horizontal="center" vertical="center" wrapText="1"/>
    </xf>
    <xf numFmtId="43" fontId="5" fillId="11" borderId="20" xfId="1" applyFont="1" applyFill="1" applyBorder="1" applyAlignment="1">
      <alignment horizontal="center" vertical="center" wrapText="1"/>
    </xf>
    <xf numFmtId="49" fontId="5" fillId="0" borderId="25" xfId="1" applyNumberFormat="1" applyFont="1" applyFill="1" applyBorder="1" applyAlignment="1">
      <alignment horizontal="center" vertical="center" wrapText="1"/>
    </xf>
    <xf numFmtId="14" fontId="5" fillId="6" borderId="38" xfId="1" applyNumberFormat="1" applyFont="1" applyFill="1" applyBorder="1" applyAlignment="1">
      <alignment horizontal="center" vertical="center" wrapText="1"/>
    </xf>
    <xf numFmtId="49" fontId="5" fillId="0" borderId="38" xfId="1" applyNumberFormat="1" applyFont="1" applyFill="1" applyBorder="1" applyAlignment="1">
      <alignment horizontal="center" vertical="center" wrapText="1"/>
    </xf>
    <xf numFmtId="43" fontId="5" fillId="0" borderId="30" xfId="1" applyFont="1" applyFill="1" applyBorder="1" applyAlignment="1">
      <alignment horizontal="center" vertical="center" wrapText="1"/>
    </xf>
    <xf numFmtId="49" fontId="5" fillId="4" borderId="19" xfId="1" applyNumberFormat="1" applyFont="1" applyFill="1" applyBorder="1" applyAlignment="1">
      <alignment horizontal="center" vertical="center" wrapText="1"/>
    </xf>
    <xf numFmtId="49" fontId="9" fillId="7" borderId="28" xfId="0" applyNumberFormat="1" applyFont="1" applyFill="1" applyBorder="1" applyAlignment="1">
      <alignment horizontal="center" vertical="center" wrapText="1"/>
    </xf>
    <xf numFmtId="14" fontId="19" fillId="20" borderId="28" xfId="1" applyNumberFormat="1" applyFont="1" applyFill="1" applyBorder="1" applyAlignment="1">
      <alignment horizontal="center" vertical="center" wrapText="1"/>
    </xf>
    <xf numFmtId="43" fontId="19" fillId="20" borderId="28" xfId="1" applyFont="1" applyFill="1" applyBorder="1" applyAlignment="1">
      <alignment horizontal="center" vertical="center" wrapText="1"/>
    </xf>
    <xf numFmtId="14" fontId="7" fillId="20" borderId="16" xfId="1" applyNumberFormat="1" applyFont="1" applyFill="1" applyBorder="1" applyAlignment="1">
      <alignment horizontal="center" vertical="center" wrapText="1"/>
    </xf>
    <xf numFmtId="43" fontId="7" fillId="20" borderId="16" xfId="1" applyFont="1" applyFill="1" applyBorder="1" applyAlignment="1">
      <alignment horizontal="center" vertical="center"/>
    </xf>
    <xf numFmtId="14" fontId="7" fillId="20" borderId="2" xfId="1" applyNumberFormat="1" applyFont="1" applyFill="1" applyBorder="1" applyAlignment="1">
      <alignment horizontal="center" vertical="center" wrapText="1"/>
    </xf>
    <xf numFmtId="43" fontId="7" fillId="20" borderId="2" xfId="1" applyFont="1" applyFill="1" applyBorder="1" applyAlignment="1">
      <alignment horizontal="center" vertical="center"/>
    </xf>
    <xf numFmtId="14" fontId="7" fillId="20" borderId="8" xfId="0" applyNumberFormat="1" applyFont="1" applyFill="1" applyBorder="1" applyAlignment="1">
      <alignment horizontal="center" vertical="center" wrapText="1"/>
    </xf>
    <xf numFmtId="14" fontId="7" fillId="20" borderId="2" xfId="0" applyNumberFormat="1" applyFont="1" applyFill="1" applyBorder="1" applyAlignment="1">
      <alignment horizontal="center" vertical="center" wrapText="1"/>
    </xf>
    <xf numFmtId="43" fontId="7" fillId="20" borderId="2" xfId="1" applyFont="1" applyFill="1" applyBorder="1" applyAlignment="1">
      <alignment horizontal="center" vertical="center" wrapText="1"/>
    </xf>
    <xf numFmtId="12" fontId="7" fillId="0" borderId="2" xfId="1" applyNumberFormat="1" applyFont="1" applyFill="1" applyBorder="1" applyAlignment="1">
      <alignment horizontal="center" vertical="center" wrapText="1"/>
    </xf>
    <xf numFmtId="14" fontId="4" fillId="9" borderId="12" xfId="2" applyNumberFormat="1" applyFont="1" applyFill="1" applyBorder="1" applyAlignment="1">
      <alignment horizontal="center" vertical="center" wrapText="1"/>
    </xf>
    <xf numFmtId="14" fontId="7" fillId="4" borderId="2" xfId="0" applyNumberFormat="1" applyFont="1" applyFill="1" applyBorder="1" applyAlignment="1">
      <alignment horizontal="center" vertical="center" wrapText="1"/>
    </xf>
    <xf numFmtId="49" fontId="5" fillId="3" borderId="28" xfId="1" applyNumberFormat="1" applyFont="1" applyFill="1" applyBorder="1" applyAlignment="1">
      <alignment vertical="center" wrapText="1"/>
    </xf>
    <xf numFmtId="0" fontId="7" fillId="0" borderId="2" xfId="0" applyFont="1" applyFill="1" applyBorder="1" applyAlignment="1">
      <alignment vertical="center" wrapText="1"/>
    </xf>
    <xf numFmtId="0" fontId="18" fillId="0" borderId="2" xfId="0" applyFont="1" applyFill="1" applyBorder="1" applyAlignment="1">
      <alignment vertical="center" wrapText="1"/>
    </xf>
    <xf numFmtId="0" fontId="4" fillId="0" borderId="2" xfId="0" applyFont="1" applyBorder="1" applyAlignment="1">
      <alignment vertical="center" wrapText="1"/>
    </xf>
    <xf numFmtId="43" fontId="7" fillId="0" borderId="2" xfId="1" applyFont="1" applyFill="1" applyBorder="1" applyAlignment="1">
      <alignment vertical="center" wrapText="1"/>
    </xf>
    <xf numFmtId="0" fontId="7" fillId="20" borderId="2" xfId="0" applyFont="1" applyFill="1" applyBorder="1" applyAlignment="1">
      <alignment vertical="center" wrapText="1"/>
    </xf>
    <xf numFmtId="0" fontId="7" fillId="22" borderId="0" xfId="0" applyFont="1" applyFill="1" applyAlignment="1">
      <alignment horizontal="center" vertical="center"/>
    </xf>
    <xf numFmtId="0" fontId="7" fillId="23" borderId="0" xfId="0" applyFont="1" applyFill="1" applyAlignment="1">
      <alignment horizontal="center" vertical="center"/>
    </xf>
    <xf numFmtId="0" fontId="7" fillId="24" borderId="0" xfId="0" applyFont="1" applyFill="1" applyAlignment="1">
      <alignment horizontal="center" vertical="center"/>
    </xf>
    <xf numFmtId="14" fontId="7" fillId="17" borderId="2" xfId="0" applyNumberFormat="1" applyFont="1" applyFill="1" applyBorder="1" applyAlignment="1">
      <alignment horizontal="center" vertical="center" wrapText="1"/>
    </xf>
    <xf numFmtId="0" fontId="22" fillId="0" borderId="0" xfId="0" applyFont="1" applyAlignment="1">
      <alignment horizontal="center" textRotation="255" wrapText="1"/>
    </xf>
    <xf numFmtId="0" fontId="23" fillId="0" borderId="0" xfId="0" applyFont="1" applyFill="1" applyAlignment="1">
      <alignment horizontal="center" textRotation="255" wrapText="1"/>
    </xf>
    <xf numFmtId="9" fontId="5" fillId="0" borderId="25" xfId="2" applyFont="1" applyFill="1" applyBorder="1" applyAlignment="1">
      <alignment horizontal="center" vertical="center" wrapText="1"/>
    </xf>
    <xf numFmtId="166" fontId="7" fillId="0" borderId="35" xfId="2" applyNumberFormat="1" applyFont="1" applyFill="1" applyBorder="1" applyAlignment="1">
      <alignment horizontal="center" vertical="center"/>
    </xf>
    <xf numFmtId="166" fontId="7" fillId="0" borderId="10" xfId="2" applyNumberFormat="1" applyFont="1" applyFill="1" applyBorder="1" applyAlignment="1">
      <alignment horizontal="center" vertical="center"/>
    </xf>
    <xf numFmtId="9" fontId="7" fillId="0" borderId="0" xfId="2" applyFont="1" applyFill="1" applyAlignment="1">
      <alignment horizontal="center" vertical="center"/>
    </xf>
    <xf numFmtId="9" fontId="5" fillId="5" borderId="15" xfId="2" applyFont="1" applyFill="1" applyBorder="1" applyAlignment="1">
      <alignment horizontal="center" vertical="center" wrapText="1"/>
    </xf>
    <xf numFmtId="166" fontId="7" fillId="5" borderId="18" xfId="2" applyNumberFormat="1" applyFont="1" applyFill="1" applyBorder="1" applyAlignment="1">
      <alignment horizontal="center" vertical="center"/>
    </xf>
    <xf numFmtId="166" fontId="7" fillId="5" borderId="3" xfId="2" applyNumberFormat="1" applyFont="1" applyFill="1" applyBorder="1" applyAlignment="1">
      <alignment horizontal="center" vertical="center"/>
    </xf>
    <xf numFmtId="49" fontId="7" fillId="16" borderId="32" xfId="1" applyNumberFormat="1" applyFont="1" applyFill="1" applyBorder="1" applyAlignment="1">
      <alignment horizontal="center" vertical="center" wrapText="1"/>
    </xf>
    <xf numFmtId="49" fontId="7" fillId="16" borderId="9" xfId="1" applyNumberFormat="1" applyFont="1" applyFill="1" applyBorder="1" applyAlignment="1">
      <alignment horizontal="center" vertical="center" wrapText="1"/>
    </xf>
    <xf numFmtId="14" fontId="7" fillId="0" borderId="16" xfId="1" applyNumberFormat="1" applyFont="1" applyFill="1" applyBorder="1" applyAlignment="1">
      <alignment horizontal="center" vertical="center" wrapText="1"/>
    </xf>
    <xf numFmtId="43" fontId="3" fillId="15" borderId="38" xfId="1" applyFont="1" applyFill="1" applyBorder="1" applyAlignment="1">
      <alignment horizontal="center" vertical="center" wrapText="1"/>
    </xf>
    <xf numFmtId="43" fontId="25" fillId="15" borderId="22" xfId="1" applyFont="1" applyFill="1" applyBorder="1" applyAlignment="1">
      <alignment horizontal="center" vertical="center"/>
    </xf>
    <xf numFmtId="43" fontId="25" fillId="0" borderId="0" xfId="1" applyFont="1" applyFill="1" applyAlignment="1">
      <alignment horizontal="center" vertical="center"/>
    </xf>
    <xf numFmtId="0" fontId="7" fillId="17" borderId="0" xfId="0" applyFont="1" applyFill="1" applyAlignment="1">
      <alignment horizontal="center" vertical="center"/>
    </xf>
    <xf numFmtId="49" fontId="7" fillId="17" borderId="2" xfId="0" applyNumberFormat="1" applyFont="1" applyFill="1" applyBorder="1" applyAlignment="1">
      <alignment horizontal="center" vertical="center"/>
    </xf>
    <xf numFmtId="0" fontId="14" fillId="17" borderId="2" xfId="0" applyFont="1" applyFill="1" applyBorder="1" applyAlignment="1">
      <alignment horizontal="left" vertical="center" wrapText="1"/>
    </xf>
    <xf numFmtId="49" fontId="11" fillId="17" borderId="2" xfId="9" applyNumberFormat="1" applyFont="1" applyFill="1" applyBorder="1" applyAlignment="1">
      <alignment horizontal="center" vertical="center"/>
    </xf>
    <xf numFmtId="14" fontId="9" fillId="17" borderId="2" xfId="0" applyNumberFormat="1" applyFont="1" applyFill="1" applyBorder="1" applyAlignment="1">
      <alignment horizontal="center" vertical="center"/>
    </xf>
    <xf numFmtId="16" fontId="9" fillId="17" borderId="2" xfId="0" applyNumberFormat="1" applyFont="1" applyFill="1" applyBorder="1" applyAlignment="1">
      <alignment horizontal="center" vertical="center" wrapText="1"/>
    </xf>
    <xf numFmtId="0" fontId="7" fillId="17" borderId="2" xfId="0" applyFont="1" applyFill="1" applyBorder="1" applyAlignment="1">
      <alignment horizontal="center" vertical="center" wrapText="1"/>
    </xf>
    <xf numFmtId="0" fontId="7" fillId="17" borderId="2" xfId="0" applyNumberFormat="1" applyFont="1" applyFill="1" applyBorder="1" applyAlignment="1">
      <alignment horizontal="justify" vertical="top" wrapText="1"/>
    </xf>
    <xf numFmtId="164" fontId="7" fillId="17" borderId="2" xfId="1" applyNumberFormat="1" applyFont="1" applyFill="1" applyBorder="1" applyAlignment="1">
      <alignment horizontal="center" vertical="center" wrapText="1"/>
    </xf>
    <xf numFmtId="0" fontId="7" fillId="17" borderId="2" xfId="0" applyNumberFormat="1" applyFont="1" applyFill="1" applyBorder="1" applyAlignment="1">
      <alignment horizontal="center" vertical="center" wrapText="1"/>
    </xf>
    <xf numFmtId="43" fontId="7" fillId="17" borderId="2" xfId="1" applyFont="1" applyFill="1" applyBorder="1" applyAlignment="1">
      <alignment horizontal="center" vertical="center" wrapText="1"/>
    </xf>
    <xf numFmtId="14" fontId="12" fillId="17" borderId="2" xfId="9" applyNumberFormat="1" applyFont="1" applyFill="1" applyBorder="1" applyAlignment="1">
      <alignment horizontal="center" vertical="center" wrapText="1"/>
    </xf>
    <xf numFmtId="14" fontId="7" fillId="17" borderId="2" xfId="1" applyNumberFormat="1" applyFont="1" applyFill="1" applyBorder="1" applyAlignment="1">
      <alignment horizontal="center" vertical="center" wrapText="1"/>
    </xf>
    <xf numFmtId="49" fontId="7" fillId="17" borderId="9" xfId="1" applyNumberFormat="1" applyFont="1" applyFill="1" applyBorder="1" applyAlignment="1">
      <alignment horizontal="center" vertical="center" wrapText="1"/>
    </xf>
    <xf numFmtId="14" fontId="7" fillId="17" borderId="9" xfId="1" applyNumberFormat="1" applyFont="1" applyFill="1" applyBorder="1" applyAlignment="1">
      <alignment horizontal="center" vertical="center" wrapText="1"/>
    </xf>
    <xf numFmtId="43" fontId="12" fillId="17" borderId="2" xfId="1" applyFont="1" applyFill="1" applyBorder="1" applyAlignment="1">
      <alignment horizontal="center" vertical="center" wrapText="1"/>
    </xf>
    <xf numFmtId="43" fontId="7" fillId="17" borderId="2" xfId="1" applyFont="1" applyFill="1" applyBorder="1" applyAlignment="1">
      <alignment horizontal="center" vertical="center"/>
    </xf>
    <xf numFmtId="0" fontId="4" fillId="17" borderId="2" xfId="0" applyFont="1" applyFill="1" applyBorder="1" applyAlignment="1">
      <alignment horizontal="center" vertical="center" wrapText="1"/>
    </xf>
    <xf numFmtId="164" fontId="7" fillId="17" borderId="2" xfId="1" applyNumberFormat="1" applyFont="1" applyFill="1" applyBorder="1" applyAlignment="1">
      <alignment horizontal="center" vertical="center"/>
    </xf>
    <xf numFmtId="49" fontId="7" fillId="17" borderId="2" xfId="0" applyNumberFormat="1" applyFont="1" applyFill="1" applyBorder="1" applyAlignment="1">
      <alignment horizontal="center" vertical="center" wrapText="1"/>
    </xf>
    <xf numFmtId="43" fontId="7" fillId="17" borderId="9" xfId="1" applyFont="1" applyFill="1" applyBorder="1" applyAlignment="1">
      <alignment horizontal="center" vertical="center"/>
    </xf>
    <xf numFmtId="4" fontId="13" fillId="17" borderId="11" xfId="1" applyNumberFormat="1" applyFont="1" applyFill="1" applyBorder="1" applyAlignment="1">
      <alignment horizontal="center" vertical="center" wrapText="1"/>
    </xf>
    <xf numFmtId="9" fontId="13" fillId="17" borderId="2" xfId="2" applyFont="1" applyFill="1" applyBorder="1" applyAlignment="1">
      <alignment horizontal="center" vertical="center" wrapText="1"/>
    </xf>
    <xf numFmtId="14" fontId="13" fillId="17" borderId="12" xfId="2" applyNumberFormat="1" applyFont="1" applyFill="1" applyBorder="1" applyAlignment="1">
      <alignment horizontal="center" vertical="center" wrapText="1"/>
    </xf>
    <xf numFmtId="14" fontId="7" fillId="17" borderId="8" xfId="0" applyNumberFormat="1" applyFont="1" applyFill="1" applyBorder="1" applyAlignment="1">
      <alignment horizontal="center" vertical="center" wrapText="1"/>
    </xf>
    <xf numFmtId="0" fontId="15" fillId="17" borderId="2" xfId="0" applyFont="1" applyFill="1" applyBorder="1" applyAlignment="1">
      <alignment vertical="center"/>
    </xf>
    <xf numFmtId="43" fontId="7" fillId="17" borderId="16" xfId="1" applyFont="1" applyFill="1" applyBorder="1" applyAlignment="1">
      <alignment horizontal="center" vertical="center" wrapText="1"/>
    </xf>
    <xf numFmtId="14" fontId="7" fillId="17" borderId="11" xfId="1" applyNumberFormat="1" applyFont="1" applyFill="1" applyBorder="1" applyAlignment="1">
      <alignment horizontal="center" vertical="center" wrapText="1"/>
    </xf>
    <xf numFmtId="43" fontId="7" fillId="17" borderId="9" xfId="1" applyFont="1" applyFill="1" applyBorder="1" applyAlignment="1">
      <alignment horizontal="center" vertical="center" wrapText="1"/>
    </xf>
    <xf numFmtId="0" fontId="7" fillId="17" borderId="11" xfId="0" applyNumberFormat="1" applyFont="1" applyFill="1" applyBorder="1" applyAlignment="1">
      <alignment horizontal="center" vertical="center" wrapText="1"/>
    </xf>
    <xf numFmtId="43" fontId="7" fillId="17" borderId="12" xfId="1" applyFont="1" applyFill="1" applyBorder="1" applyAlignment="1">
      <alignment horizontal="center" vertical="center" wrapText="1"/>
    </xf>
    <xf numFmtId="0" fontId="7" fillId="17" borderId="11" xfId="0" applyNumberFormat="1" applyFont="1" applyFill="1" applyBorder="1" applyAlignment="1">
      <alignment horizontal="center" vertical="center"/>
    </xf>
    <xf numFmtId="0" fontId="7" fillId="17" borderId="8" xfId="0" applyNumberFormat="1" applyFont="1" applyFill="1" applyBorder="1" applyAlignment="1">
      <alignment horizontal="center" vertical="center"/>
    </xf>
    <xf numFmtId="14" fontId="7" fillId="17" borderId="11" xfId="0" applyNumberFormat="1" applyFont="1" applyFill="1" applyBorder="1" applyAlignment="1">
      <alignment horizontal="center" vertical="center" wrapText="1"/>
    </xf>
    <xf numFmtId="14" fontId="7" fillId="17" borderId="11" xfId="0" applyNumberFormat="1" applyFont="1" applyFill="1" applyBorder="1" applyAlignment="1">
      <alignment horizontal="center" vertical="center"/>
    </xf>
    <xf numFmtId="14" fontId="7" fillId="17" borderId="2" xfId="0" applyNumberFormat="1" applyFont="1" applyFill="1" applyBorder="1" applyAlignment="1">
      <alignment horizontal="center" vertical="center"/>
    </xf>
    <xf numFmtId="14" fontId="7" fillId="17" borderId="12" xfId="0" applyNumberFormat="1" applyFont="1" applyFill="1" applyBorder="1" applyAlignment="1">
      <alignment horizontal="center" vertical="center" wrapText="1"/>
    </xf>
    <xf numFmtId="4" fontId="7" fillId="17" borderId="10" xfId="1" applyNumberFormat="1" applyFont="1" applyFill="1" applyBorder="1" applyAlignment="1">
      <alignment horizontal="center" vertical="center"/>
    </xf>
    <xf numFmtId="49" fontId="7" fillId="17" borderId="23" xfId="1" applyNumberFormat="1" applyFont="1" applyFill="1" applyBorder="1" applyAlignment="1">
      <alignment horizontal="center" vertical="center"/>
    </xf>
    <xf numFmtId="43" fontId="7" fillId="17" borderId="8" xfId="1" applyFont="1" applyFill="1" applyBorder="1" applyAlignment="1">
      <alignment horizontal="center" vertical="center"/>
    </xf>
    <xf numFmtId="4" fontId="7" fillId="17" borderId="9" xfId="1" applyNumberFormat="1" applyFont="1" applyFill="1" applyBorder="1" applyAlignment="1">
      <alignment horizontal="center" vertical="center"/>
    </xf>
    <xf numFmtId="166" fontId="7" fillId="17" borderId="10" xfId="2" applyNumberFormat="1" applyFont="1" applyFill="1" applyBorder="1" applyAlignment="1">
      <alignment horizontal="center" vertical="center"/>
    </xf>
    <xf numFmtId="14" fontId="9" fillId="17" borderId="11" xfId="0" applyNumberFormat="1" applyFont="1" applyFill="1" applyBorder="1" applyAlignment="1">
      <alignment horizontal="center" vertical="center"/>
    </xf>
    <xf numFmtId="14" fontId="9" fillId="17" borderId="2" xfId="1" applyNumberFormat="1" applyFont="1" applyFill="1" applyBorder="1" applyAlignment="1">
      <alignment horizontal="center" vertical="center"/>
    </xf>
    <xf numFmtId="43" fontId="9" fillId="17" borderId="2" xfId="1" applyFont="1" applyFill="1" applyBorder="1" applyAlignment="1">
      <alignment horizontal="center" vertical="center"/>
    </xf>
    <xf numFmtId="165" fontId="9" fillId="17" borderId="2" xfId="1" applyNumberFormat="1" applyFont="1" applyFill="1" applyBorder="1" applyAlignment="1">
      <alignment horizontal="center" vertical="center"/>
    </xf>
    <xf numFmtId="43" fontId="7" fillId="17" borderId="0" xfId="1" applyFont="1" applyFill="1" applyBorder="1" applyAlignment="1">
      <alignment horizontal="center" vertical="center"/>
    </xf>
    <xf numFmtId="0" fontId="7" fillId="17" borderId="11" xfId="1" applyNumberFormat="1" applyFont="1" applyFill="1" applyBorder="1" applyAlignment="1">
      <alignment horizontal="center" vertical="center" wrapText="1"/>
    </xf>
    <xf numFmtId="43" fontId="12" fillId="17" borderId="2" xfId="9" applyNumberFormat="1" applyFont="1" applyFill="1" applyBorder="1" applyAlignment="1">
      <alignment horizontal="center" vertical="center" wrapText="1"/>
    </xf>
    <xf numFmtId="43" fontId="11" fillId="17" borderId="2" xfId="9" applyNumberFormat="1" applyFont="1" applyFill="1" applyBorder="1" applyAlignment="1">
      <alignment horizontal="center" vertical="center" wrapText="1"/>
    </xf>
    <xf numFmtId="0" fontId="7" fillId="17" borderId="2" xfId="0" applyFont="1" applyFill="1" applyBorder="1" applyAlignment="1">
      <alignment vertical="center" wrapText="1"/>
    </xf>
    <xf numFmtId="4" fontId="7" fillId="25" borderId="17" xfId="1" applyNumberFormat="1" applyFont="1" applyFill="1" applyBorder="1" applyAlignment="1">
      <alignment horizontal="center" vertical="center"/>
    </xf>
    <xf numFmtId="43" fontId="7" fillId="25" borderId="35" xfId="1" applyFont="1" applyFill="1" applyBorder="1" applyAlignment="1">
      <alignment horizontal="center" vertical="center"/>
    </xf>
    <xf numFmtId="4" fontId="7" fillId="25" borderId="39" xfId="1" applyNumberFormat="1" applyFont="1" applyFill="1" applyBorder="1" applyAlignment="1">
      <alignment horizontal="center" vertical="center"/>
    </xf>
    <xf numFmtId="14" fontId="26" fillId="26" borderId="15" xfId="1" applyNumberFormat="1" applyFont="1" applyFill="1" applyBorder="1" applyAlignment="1">
      <alignment horizontal="center" vertical="center" wrapText="1"/>
    </xf>
    <xf numFmtId="14" fontId="9" fillId="0" borderId="29" xfId="1" applyNumberFormat="1" applyFont="1" applyFill="1" applyBorder="1" applyAlignment="1">
      <alignment horizontal="center" vertical="center"/>
    </xf>
    <xf numFmtId="14" fontId="9" fillId="0" borderId="8" xfId="1" applyNumberFormat="1" applyFont="1" applyFill="1" applyBorder="1" applyAlignment="1">
      <alignment horizontal="center" vertical="center"/>
    </xf>
    <xf numFmtId="0" fontId="4" fillId="0" borderId="0" xfId="0" applyFont="1" applyFill="1" applyAlignment="1">
      <alignment horizontal="center" vertical="center"/>
    </xf>
    <xf numFmtId="0" fontId="4" fillId="0" borderId="0" xfId="0" applyFont="1" applyAlignment="1">
      <alignment horizontal="center" vertical="center" textRotation="255" wrapText="1"/>
    </xf>
    <xf numFmtId="49" fontId="9" fillId="0" borderId="30" xfId="0" applyNumberFormat="1" applyFont="1" applyFill="1" applyBorder="1" applyAlignment="1">
      <alignment horizontal="center" vertical="center" wrapText="1"/>
    </xf>
    <xf numFmtId="49" fontId="9" fillId="7" borderId="37" xfId="0" applyNumberFormat="1" applyFont="1" applyFill="1" applyBorder="1" applyAlignment="1">
      <alignment horizontal="center" vertical="center" wrapText="1"/>
    </xf>
    <xf numFmtId="43" fontId="9" fillId="7" borderId="28" xfId="1" applyFont="1" applyFill="1" applyBorder="1" applyAlignment="1">
      <alignment horizontal="center" vertical="center" wrapText="1"/>
    </xf>
    <xf numFmtId="49" fontId="6" fillId="0" borderId="0" xfId="0" applyNumberFormat="1" applyFont="1" applyFill="1" applyBorder="1" applyAlignment="1">
      <alignment horizontal="center" vertical="center" wrapText="1"/>
    </xf>
    <xf numFmtId="9" fontId="9" fillId="0" borderId="2" xfId="2" applyFont="1" applyFill="1" applyBorder="1" applyAlignment="1">
      <alignment horizontal="center" vertical="center"/>
    </xf>
    <xf numFmtId="167" fontId="9" fillId="7" borderId="28" xfId="1" applyNumberFormat="1" applyFont="1" applyFill="1" applyBorder="1" applyAlignment="1">
      <alignment horizontal="center" vertical="center" wrapText="1"/>
    </xf>
    <xf numFmtId="167" fontId="9" fillId="7" borderId="16" xfId="1" applyNumberFormat="1" applyFont="1" applyFill="1" applyBorder="1" applyAlignment="1">
      <alignment horizontal="center" vertical="center"/>
    </xf>
    <xf numFmtId="167" fontId="9" fillId="17" borderId="2" xfId="1" applyNumberFormat="1" applyFont="1" applyFill="1" applyBorder="1" applyAlignment="1">
      <alignment horizontal="center" vertical="center"/>
    </xf>
    <xf numFmtId="166" fontId="9" fillId="7" borderId="32" xfId="2" applyNumberFormat="1" applyFont="1" applyFill="1" applyBorder="1" applyAlignment="1">
      <alignment horizontal="center" vertical="center"/>
    </xf>
    <xf numFmtId="49" fontId="5" fillId="3" borderId="40" xfId="1" applyNumberFormat="1" applyFont="1" applyFill="1" applyBorder="1" applyAlignment="1">
      <alignment horizontal="center" vertical="center" wrapText="1"/>
    </xf>
    <xf numFmtId="43" fontId="24" fillId="0" borderId="2" xfId="1" applyFont="1" applyFill="1" applyBorder="1" applyAlignment="1">
      <alignment horizontal="center" vertical="center"/>
    </xf>
    <xf numFmtId="0" fontId="24" fillId="0" borderId="2" xfId="0" applyFont="1" applyFill="1" applyBorder="1" applyAlignment="1">
      <alignment horizontal="center" vertical="center"/>
    </xf>
    <xf numFmtId="13" fontId="7" fillId="0" borderId="0" xfId="1" applyNumberFormat="1" applyFont="1" applyFill="1" applyBorder="1" applyAlignment="1">
      <alignment horizontal="center" vertical="center"/>
    </xf>
    <xf numFmtId="49" fontId="7" fillId="0" borderId="0" xfId="1" applyNumberFormat="1" applyFont="1" applyFill="1" applyBorder="1" applyAlignment="1">
      <alignment horizontal="center" vertical="center"/>
    </xf>
    <xf numFmtId="49" fontId="4" fillId="0" borderId="0" xfId="0" applyNumberFormat="1" applyFont="1" applyFill="1" applyBorder="1" applyAlignment="1">
      <alignment horizontal="center" vertical="center"/>
    </xf>
    <xf numFmtId="43" fontId="7" fillId="0" borderId="29" xfId="1" applyFont="1" applyFill="1" applyBorder="1" applyAlignment="1">
      <alignment horizontal="center" vertical="center" wrapText="1"/>
    </xf>
    <xf numFmtId="43" fontId="7" fillId="17" borderId="29" xfId="1" applyFont="1" applyFill="1" applyBorder="1" applyAlignment="1">
      <alignment horizontal="center" vertical="center" wrapText="1"/>
    </xf>
    <xf numFmtId="0" fontId="7" fillId="0" borderId="29" xfId="1" applyNumberFormat="1" applyFont="1" applyFill="1" applyBorder="1" applyAlignment="1">
      <alignment horizontal="center" vertical="center" wrapText="1"/>
    </xf>
    <xf numFmtId="0" fontId="5" fillId="3" borderId="25" xfId="1" applyNumberFormat="1" applyFont="1" applyFill="1" applyBorder="1" applyAlignment="1">
      <alignment horizontal="center" vertical="center" wrapText="1"/>
    </xf>
    <xf numFmtId="43" fontId="3" fillId="8" borderId="38" xfId="1" applyFont="1" applyFill="1" applyBorder="1" applyAlignment="1">
      <alignment horizontal="center" vertical="center" wrapText="1"/>
    </xf>
    <xf numFmtId="43" fontId="3" fillId="14" borderId="38" xfId="1" applyFont="1" applyFill="1" applyBorder="1" applyAlignment="1">
      <alignment horizontal="center" vertical="center" wrapText="1"/>
    </xf>
    <xf numFmtId="43" fontId="25" fillId="8" borderId="22" xfId="1" applyFont="1" applyFill="1" applyBorder="1" applyAlignment="1">
      <alignment horizontal="center" vertical="center"/>
    </xf>
    <xf numFmtId="43" fontId="25" fillId="14" borderId="22" xfId="1" applyFont="1" applyFill="1" applyBorder="1" applyAlignment="1">
      <alignment horizontal="center" vertical="center"/>
    </xf>
    <xf numFmtId="0" fontId="8" fillId="0" borderId="0" xfId="0" applyFont="1" applyFill="1" applyAlignment="1">
      <alignment horizontal="center" vertical="center"/>
    </xf>
    <xf numFmtId="43" fontId="9" fillId="0" borderId="0" xfId="1" applyFont="1" applyFill="1" applyAlignment="1">
      <alignment horizontal="center" vertical="center"/>
    </xf>
    <xf numFmtId="14" fontId="8" fillId="0" borderId="0" xfId="0" applyNumberFormat="1" applyFont="1" applyFill="1" applyAlignment="1">
      <alignment horizontal="center" vertical="center"/>
    </xf>
    <xf numFmtId="0" fontId="8" fillId="0" borderId="0" xfId="0" applyFont="1" applyFill="1" applyAlignment="1">
      <alignment horizontal="center" vertical="center" wrapText="1"/>
    </xf>
    <xf numFmtId="0" fontId="4" fillId="0" borderId="0" xfId="0" applyFont="1" applyFill="1" applyAlignment="1">
      <alignment horizontal="center" vertical="center" wrapText="1"/>
    </xf>
    <xf numFmtId="0" fontId="4" fillId="0" borderId="0" xfId="0" applyNumberFormat="1" applyFont="1" applyFill="1" applyAlignment="1">
      <alignment horizontal="justify" vertical="top" wrapText="1"/>
    </xf>
    <xf numFmtId="164" fontId="4" fillId="0" borderId="0" xfId="1" applyNumberFormat="1" applyFont="1" applyFill="1" applyAlignment="1">
      <alignment horizontal="center" vertical="center" wrapText="1"/>
    </xf>
    <xf numFmtId="0" fontId="4" fillId="0" borderId="0" xfId="0" applyNumberFormat="1" applyFont="1" applyFill="1" applyAlignment="1">
      <alignment horizontal="center" vertical="center" wrapText="1"/>
    </xf>
    <xf numFmtId="14" fontId="4" fillId="0" borderId="0" xfId="1" applyNumberFormat="1" applyFont="1" applyFill="1" applyAlignment="1">
      <alignment horizontal="center" vertical="center"/>
    </xf>
    <xf numFmtId="49" fontId="4" fillId="0" borderId="0" xfId="1" applyNumberFormat="1" applyFont="1" applyFill="1" applyAlignment="1">
      <alignment horizontal="center" vertical="center"/>
    </xf>
    <xf numFmtId="164" fontId="4" fillId="0" borderId="0" xfId="1" applyNumberFormat="1" applyFont="1" applyFill="1" applyAlignment="1">
      <alignment horizontal="center" vertical="center"/>
    </xf>
    <xf numFmtId="49" fontId="7" fillId="0" borderId="0" xfId="0" applyNumberFormat="1" applyFont="1" applyFill="1" applyAlignment="1">
      <alignment horizontal="center" vertical="center"/>
    </xf>
    <xf numFmtId="14" fontId="6" fillId="0" borderId="0" xfId="0" applyNumberFormat="1" applyFont="1" applyFill="1" applyAlignment="1">
      <alignment horizontal="center" vertical="center"/>
    </xf>
    <xf numFmtId="49" fontId="6" fillId="0" borderId="0" xfId="1" applyNumberFormat="1" applyFont="1" applyFill="1" applyAlignment="1">
      <alignment horizontal="center" vertical="center"/>
    </xf>
    <xf numFmtId="43" fontId="6" fillId="0" borderId="0" xfId="1" applyFont="1" applyFill="1" applyAlignment="1">
      <alignment horizontal="center" vertical="center"/>
    </xf>
    <xf numFmtId="0" fontId="7" fillId="0" borderId="0" xfId="0" applyFont="1" applyFill="1" applyAlignment="1">
      <alignment horizontal="center" vertical="center" wrapText="1"/>
    </xf>
    <xf numFmtId="9" fontId="7" fillId="0" borderId="0" xfId="2" applyFont="1" applyFill="1" applyAlignment="1">
      <alignment horizontal="center" vertical="center" wrapText="1"/>
    </xf>
    <xf numFmtId="49" fontId="7" fillId="0" borderId="0" xfId="2" applyNumberFormat="1" applyFont="1" applyFill="1" applyAlignment="1">
      <alignment horizontal="center" vertical="center" wrapText="1"/>
    </xf>
    <xf numFmtId="14" fontId="7" fillId="0" borderId="0" xfId="0" applyNumberFormat="1" applyFont="1" applyFill="1" applyAlignment="1">
      <alignment horizontal="center" vertical="center" wrapText="1"/>
    </xf>
    <xf numFmtId="14" fontId="17" fillId="0" borderId="0" xfId="0" applyNumberFormat="1" applyFont="1" applyFill="1" applyAlignment="1">
      <alignment horizontal="center" vertical="center"/>
    </xf>
    <xf numFmtId="14" fontId="6" fillId="0" borderId="0" xfId="1" applyNumberFormat="1" applyFont="1" applyFill="1" applyAlignment="1">
      <alignment horizontal="center" vertical="center"/>
    </xf>
    <xf numFmtId="0" fontId="4" fillId="0" borderId="0" xfId="0" applyFont="1" applyFill="1" applyAlignment="1">
      <alignment vertical="center" wrapText="1"/>
    </xf>
    <xf numFmtId="0" fontId="4" fillId="0" borderId="0" xfId="1" applyNumberFormat="1" applyFont="1" applyFill="1" applyAlignment="1">
      <alignment horizontal="center" vertical="center"/>
    </xf>
    <xf numFmtId="4" fontId="9" fillId="0" borderId="0" xfId="0" applyNumberFormat="1" applyFont="1" applyFill="1" applyAlignment="1">
      <alignment horizontal="center" vertical="center"/>
    </xf>
    <xf numFmtId="167" fontId="4" fillId="0" borderId="0" xfId="1" applyNumberFormat="1" applyFont="1" applyFill="1" applyAlignment="1">
      <alignment horizontal="center" vertical="center"/>
    </xf>
    <xf numFmtId="166" fontId="4" fillId="0" borderId="0" xfId="0" applyNumberFormat="1" applyFont="1" applyFill="1" applyAlignment="1">
      <alignment horizontal="center" vertical="center"/>
    </xf>
    <xf numFmtId="0" fontId="9" fillId="24" borderId="0" xfId="0" applyFont="1" applyFill="1" applyAlignment="1">
      <alignment horizontal="center" vertical="center"/>
    </xf>
    <xf numFmtId="14" fontId="7" fillId="4" borderId="8" xfId="0" applyNumberFormat="1" applyFont="1" applyFill="1" applyBorder="1" applyAlignment="1">
      <alignment horizontal="center" vertical="center" wrapText="1"/>
    </xf>
    <xf numFmtId="49" fontId="7" fillId="9" borderId="2" xfId="1" applyNumberFormat="1" applyFont="1" applyFill="1" applyBorder="1" applyAlignment="1">
      <alignment horizontal="center" vertical="center" wrapText="1"/>
    </xf>
    <xf numFmtId="49" fontId="7" fillId="9" borderId="2" xfId="0" applyNumberFormat="1" applyFont="1" applyFill="1" applyBorder="1" applyAlignment="1">
      <alignment horizontal="center" vertical="center" wrapText="1"/>
    </xf>
    <xf numFmtId="49" fontId="5" fillId="10" borderId="19" xfId="1" applyNumberFormat="1" applyFont="1" applyFill="1" applyBorder="1" applyAlignment="1">
      <alignment horizontal="center" vertical="center" wrapText="1"/>
    </xf>
    <xf numFmtId="49" fontId="7" fillId="10" borderId="2" xfId="0" applyNumberFormat="1" applyFont="1" applyFill="1" applyBorder="1" applyAlignment="1">
      <alignment horizontal="center" vertical="center" wrapText="1"/>
    </xf>
    <xf numFmtId="13" fontId="7" fillId="10" borderId="2" xfId="1" applyNumberFormat="1" applyFont="1" applyFill="1" applyBorder="1" applyAlignment="1">
      <alignment horizontal="center" vertical="center" wrapText="1"/>
    </xf>
    <xf numFmtId="49" fontId="5" fillId="11" borderId="19" xfId="1" applyNumberFormat="1" applyFont="1" applyFill="1" applyBorder="1" applyAlignment="1">
      <alignment horizontal="center" vertical="center" wrapText="1"/>
    </xf>
    <xf numFmtId="49" fontId="7" fillId="11" borderId="2" xfId="0" applyNumberFormat="1" applyFont="1" applyFill="1" applyBorder="1" applyAlignment="1">
      <alignment horizontal="center" vertical="center" wrapText="1"/>
    </xf>
    <xf numFmtId="43" fontId="5" fillId="3" borderId="40" xfId="1" applyFont="1" applyFill="1" applyBorder="1" applyAlignment="1">
      <alignment horizontal="center" vertical="center" wrapText="1"/>
    </xf>
    <xf numFmtId="14" fontId="7" fillId="9" borderId="33" xfId="1" applyNumberFormat="1" applyFont="1" applyFill="1" applyBorder="1" applyAlignment="1">
      <alignment horizontal="center" vertical="center" wrapText="1"/>
    </xf>
    <xf numFmtId="14" fontId="7" fillId="9" borderId="16" xfId="1" applyNumberFormat="1" applyFont="1" applyFill="1" applyBorder="1" applyAlignment="1">
      <alignment horizontal="center" vertical="center" wrapText="1"/>
    </xf>
    <xf numFmtId="43" fontId="7" fillId="9" borderId="16" xfId="1" applyFont="1" applyFill="1" applyBorder="1" applyAlignment="1">
      <alignment horizontal="center" vertical="center" wrapText="1"/>
    </xf>
    <xf numFmtId="13" fontId="7" fillId="9" borderId="16" xfId="1" applyNumberFormat="1" applyFont="1" applyFill="1" applyBorder="1" applyAlignment="1">
      <alignment horizontal="center" vertical="center" wrapText="1"/>
    </xf>
    <xf numFmtId="43" fontId="7" fillId="9" borderId="32" xfId="1" applyFont="1" applyFill="1" applyBorder="1" applyAlignment="1">
      <alignment horizontal="center" vertical="center" wrapText="1"/>
    </xf>
    <xf numFmtId="43" fontId="7" fillId="9" borderId="11" xfId="1" applyFont="1" applyFill="1" applyBorder="1" applyAlignment="1">
      <alignment horizontal="center" vertical="center" wrapText="1"/>
    </xf>
    <xf numFmtId="14" fontId="7" fillId="9" borderId="33" xfId="0" applyNumberFormat="1" applyFont="1" applyFill="1" applyBorder="1" applyAlignment="1">
      <alignment horizontal="center" vertical="center" wrapText="1"/>
    </xf>
    <xf numFmtId="14" fontId="7" fillId="9" borderId="16" xfId="0" applyNumberFormat="1" applyFont="1" applyFill="1" applyBorder="1" applyAlignment="1">
      <alignment horizontal="center" vertical="center" wrapText="1"/>
    </xf>
    <xf numFmtId="49" fontId="7" fillId="9" borderId="16" xfId="0" applyNumberFormat="1" applyFont="1" applyFill="1" applyBorder="1" applyAlignment="1">
      <alignment horizontal="center" vertical="center" wrapText="1"/>
    </xf>
    <xf numFmtId="43" fontId="7" fillId="9" borderId="34" xfId="1" applyFont="1" applyFill="1" applyBorder="1" applyAlignment="1">
      <alignment horizontal="center" vertical="center" wrapText="1"/>
    </xf>
    <xf numFmtId="49" fontId="3" fillId="3" borderId="28" xfId="1" applyNumberFormat="1" applyFont="1" applyFill="1" applyBorder="1" applyAlignment="1">
      <alignment horizontal="center" vertical="center" wrapText="1"/>
    </xf>
    <xf numFmtId="49" fontId="7" fillId="2" borderId="0" xfId="1" applyNumberFormat="1" applyFont="1" applyFill="1" applyBorder="1" applyAlignment="1">
      <alignment horizontal="center" vertical="center"/>
    </xf>
    <xf numFmtId="0" fontId="7" fillId="2" borderId="0" xfId="0" applyFont="1" applyFill="1" applyAlignment="1">
      <alignment horizontal="center" vertical="center"/>
    </xf>
    <xf numFmtId="49" fontId="7" fillId="2" borderId="2" xfId="0" applyNumberFormat="1" applyFont="1" applyFill="1" applyBorder="1" applyAlignment="1">
      <alignment horizontal="center" vertical="center"/>
    </xf>
    <xf numFmtId="14" fontId="9" fillId="2" borderId="2" xfId="0" applyNumberFormat="1" applyFont="1" applyFill="1" applyBorder="1" applyAlignment="1">
      <alignment horizontal="center" vertical="center"/>
    </xf>
    <xf numFmtId="16" fontId="9" fillId="2" borderId="2" xfId="0" applyNumberFormat="1"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2" xfId="0" applyNumberFormat="1" applyFont="1" applyFill="1" applyBorder="1" applyAlignment="1">
      <alignment horizontal="justify" vertical="top" wrapText="1"/>
    </xf>
    <xf numFmtId="164" fontId="7" fillId="2" borderId="2" xfId="1" applyNumberFormat="1" applyFont="1" applyFill="1" applyBorder="1" applyAlignment="1">
      <alignment horizontal="center" vertical="center" wrapText="1"/>
    </xf>
    <xf numFmtId="0" fontId="7" fillId="2" borderId="2" xfId="0" applyNumberFormat="1" applyFont="1" applyFill="1" applyBorder="1" applyAlignment="1">
      <alignment horizontal="center" vertical="center" wrapText="1"/>
    </xf>
    <xf numFmtId="43" fontId="7" fillId="2" borderId="2" xfId="1" applyFont="1" applyFill="1" applyBorder="1" applyAlignment="1">
      <alignment horizontal="center" vertical="center" wrapText="1"/>
    </xf>
    <xf numFmtId="14" fontId="12" fillId="2" borderId="2" xfId="9" applyNumberFormat="1" applyFont="1" applyFill="1" applyBorder="1" applyAlignment="1">
      <alignment horizontal="center" vertical="center" wrapText="1"/>
    </xf>
    <xf numFmtId="14" fontId="7" fillId="2" borderId="2" xfId="0" applyNumberFormat="1" applyFont="1" applyFill="1" applyBorder="1" applyAlignment="1">
      <alignment horizontal="center" vertical="center" wrapText="1"/>
    </xf>
    <xf numFmtId="14" fontId="7" fillId="2" borderId="2" xfId="1" applyNumberFormat="1" applyFont="1" applyFill="1" applyBorder="1" applyAlignment="1">
      <alignment horizontal="center" vertical="center" wrapText="1"/>
    </xf>
    <xf numFmtId="49" fontId="7" fillId="2" borderId="9" xfId="1" applyNumberFormat="1" applyFont="1" applyFill="1" applyBorder="1" applyAlignment="1">
      <alignment horizontal="center" vertical="center" wrapText="1"/>
    </xf>
    <xf numFmtId="14" fontId="7" fillId="2" borderId="9" xfId="1" applyNumberFormat="1" applyFont="1" applyFill="1" applyBorder="1" applyAlignment="1">
      <alignment horizontal="center" vertical="center" wrapText="1"/>
    </xf>
    <xf numFmtId="43" fontId="12" fillId="2" borderId="2" xfId="1" applyFont="1" applyFill="1" applyBorder="1" applyAlignment="1">
      <alignment horizontal="center" vertical="center" wrapText="1"/>
    </xf>
    <xf numFmtId="43" fontId="7" fillId="2" borderId="2" xfId="1" applyFont="1" applyFill="1" applyBorder="1" applyAlignment="1">
      <alignment horizontal="center" vertical="center"/>
    </xf>
    <xf numFmtId="0" fontId="4" fillId="2" borderId="2" xfId="0" applyFont="1" applyFill="1" applyBorder="1" applyAlignment="1">
      <alignment horizontal="center" vertical="center" wrapText="1"/>
    </xf>
    <xf numFmtId="164" fontId="7" fillId="2" borderId="2" xfId="1" applyNumberFormat="1" applyFont="1" applyFill="1" applyBorder="1" applyAlignment="1">
      <alignment horizontal="center" vertical="center"/>
    </xf>
    <xf numFmtId="49" fontId="7" fillId="2" borderId="2" xfId="0" applyNumberFormat="1" applyFont="1" applyFill="1" applyBorder="1" applyAlignment="1">
      <alignment horizontal="center" vertical="center" wrapText="1"/>
    </xf>
    <xf numFmtId="43" fontId="24" fillId="2" borderId="2" xfId="1" applyFont="1" applyFill="1" applyBorder="1" applyAlignment="1">
      <alignment horizontal="center" vertical="center"/>
    </xf>
    <xf numFmtId="0" fontId="24" fillId="2" borderId="2" xfId="0" applyFont="1" applyFill="1" applyBorder="1" applyAlignment="1">
      <alignment horizontal="center" vertical="center"/>
    </xf>
    <xf numFmtId="43" fontId="7" fillId="2" borderId="9" xfId="1" applyFont="1" applyFill="1" applyBorder="1" applyAlignment="1">
      <alignment horizontal="center" vertical="center"/>
    </xf>
    <xf numFmtId="4" fontId="13" fillId="2" borderId="11" xfId="1" applyNumberFormat="1" applyFont="1" applyFill="1" applyBorder="1" applyAlignment="1">
      <alignment horizontal="center" vertical="center" wrapText="1"/>
    </xf>
    <xf numFmtId="9" fontId="13" fillId="2" borderId="2" xfId="2" applyFont="1" applyFill="1" applyBorder="1" applyAlignment="1">
      <alignment horizontal="center" vertical="center" wrapText="1"/>
    </xf>
    <xf numFmtId="14" fontId="13" fillId="2" borderId="12" xfId="2" applyNumberFormat="1" applyFont="1" applyFill="1" applyBorder="1" applyAlignment="1">
      <alignment horizontal="center" vertical="center" wrapText="1"/>
    </xf>
    <xf numFmtId="0" fontId="7" fillId="2" borderId="2" xfId="0" applyFont="1" applyFill="1" applyBorder="1" applyAlignment="1">
      <alignment vertical="center" wrapText="1"/>
    </xf>
    <xf numFmtId="43" fontId="7" fillId="2" borderId="16" xfId="1" applyFont="1" applyFill="1" applyBorder="1" applyAlignment="1">
      <alignment horizontal="center" vertical="center" wrapText="1"/>
    </xf>
    <xf numFmtId="43" fontId="7" fillId="2" borderId="29" xfId="1" applyFont="1" applyFill="1" applyBorder="1" applyAlignment="1">
      <alignment horizontal="center" vertical="center" wrapText="1"/>
    </xf>
    <xf numFmtId="0" fontId="7" fillId="2" borderId="11" xfId="1" applyNumberFormat="1" applyFont="1" applyFill="1" applyBorder="1" applyAlignment="1">
      <alignment horizontal="center" vertical="center" wrapText="1"/>
    </xf>
    <xf numFmtId="43" fontId="7" fillId="2" borderId="9" xfId="1" applyFont="1" applyFill="1" applyBorder="1" applyAlignment="1">
      <alignment horizontal="center" vertical="center" wrapText="1"/>
    </xf>
    <xf numFmtId="0" fontId="7" fillId="2" borderId="11" xfId="0" applyNumberFormat="1" applyFont="1" applyFill="1" applyBorder="1" applyAlignment="1">
      <alignment horizontal="center" vertical="center" wrapText="1"/>
    </xf>
    <xf numFmtId="43" fontId="7" fillId="2" borderId="12" xfId="1" applyFont="1" applyFill="1" applyBorder="1" applyAlignment="1">
      <alignment horizontal="center" vertical="center" wrapText="1"/>
    </xf>
    <xf numFmtId="0" fontId="7" fillId="2" borderId="11" xfId="0" applyNumberFormat="1" applyFont="1" applyFill="1" applyBorder="1" applyAlignment="1">
      <alignment horizontal="center" vertical="center"/>
    </xf>
    <xf numFmtId="0" fontId="7" fillId="2" borderId="8" xfId="0" applyNumberFormat="1" applyFont="1" applyFill="1" applyBorder="1" applyAlignment="1">
      <alignment horizontal="center" vertical="center"/>
    </xf>
    <xf numFmtId="43" fontId="25" fillId="2" borderId="22" xfId="1" applyFont="1" applyFill="1" applyBorder="1" applyAlignment="1">
      <alignment horizontal="center" vertical="center"/>
    </xf>
    <xf numFmtId="14" fontId="7" fillId="2" borderId="11" xfId="0" applyNumberFormat="1" applyFont="1" applyFill="1" applyBorder="1" applyAlignment="1">
      <alignment horizontal="center" vertical="center" wrapText="1"/>
    </xf>
    <xf numFmtId="14" fontId="7" fillId="2" borderId="11" xfId="0" applyNumberFormat="1" applyFont="1" applyFill="1" applyBorder="1" applyAlignment="1">
      <alignment horizontal="center" vertical="center"/>
    </xf>
    <xf numFmtId="14" fontId="7" fillId="2" borderId="2" xfId="0" applyNumberFormat="1" applyFont="1" applyFill="1" applyBorder="1" applyAlignment="1">
      <alignment horizontal="center" vertical="center"/>
    </xf>
    <xf numFmtId="14" fontId="7" fillId="2" borderId="12" xfId="0" applyNumberFormat="1" applyFont="1" applyFill="1" applyBorder="1" applyAlignment="1">
      <alignment horizontal="center" vertical="center" wrapText="1"/>
    </xf>
    <xf numFmtId="4" fontId="7" fillId="2" borderId="10" xfId="1" applyNumberFormat="1" applyFont="1" applyFill="1" applyBorder="1" applyAlignment="1">
      <alignment horizontal="center" vertical="center"/>
    </xf>
    <xf numFmtId="14" fontId="7" fillId="2" borderId="21" xfId="1" applyNumberFormat="1" applyFont="1" applyFill="1" applyBorder="1" applyAlignment="1">
      <alignment horizontal="center" vertical="center"/>
    </xf>
    <xf numFmtId="49" fontId="7" fillId="2" borderId="23" xfId="1" applyNumberFormat="1" applyFont="1" applyFill="1" applyBorder="1" applyAlignment="1">
      <alignment horizontal="center" vertical="center"/>
    </xf>
    <xf numFmtId="43" fontId="7" fillId="2" borderId="8" xfId="1" applyFont="1" applyFill="1" applyBorder="1" applyAlignment="1">
      <alignment horizontal="center" vertical="center"/>
    </xf>
    <xf numFmtId="4" fontId="7" fillId="2" borderId="9" xfId="1" applyNumberFormat="1" applyFont="1" applyFill="1" applyBorder="1" applyAlignment="1">
      <alignment horizontal="center" vertical="center"/>
    </xf>
    <xf numFmtId="4" fontId="7" fillId="2" borderId="17" xfId="1" applyNumberFormat="1" applyFont="1" applyFill="1" applyBorder="1" applyAlignment="1">
      <alignment horizontal="center" vertical="center"/>
    </xf>
    <xf numFmtId="43" fontId="7" fillId="2" borderId="35" xfId="1" applyFont="1" applyFill="1" applyBorder="1" applyAlignment="1">
      <alignment horizontal="center" vertical="center"/>
    </xf>
    <xf numFmtId="166" fontId="7" fillId="2" borderId="3" xfId="2" applyNumberFormat="1" applyFont="1" applyFill="1" applyBorder="1" applyAlignment="1">
      <alignment horizontal="center" vertical="center"/>
    </xf>
    <xf numFmtId="166" fontId="7" fillId="2" borderId="10" xfId="2" applyNumberFormat="1" applyFont="1" applyFill="1" applyBorder="1" applyAlignment="1">
      <alignment horizontal="center" vertical="center"/>
    </xf>
    <xf numFmtId="14" fontId="9" fillId="2" borderId="2" xfId="1" applyNumberFormat="1" applyFont="1" applyFill="1" applyBorder="1" applyAlignment="1">
      <alignment horizontal="center" vertical="center"/>
    </xf>
    <xf numFmtId="14" fontId="9" fillId="2" borderId="8" xfId="1" applyNumberFormat="1" applyFont="1" applyFill="1" applyBorder="1" applyAlignment="1">
      <alignment horizontal="center" vertical="center"/>
    </xf>
    <xf numFmtId="14" fontId="9" fillId="2" borderId="11" xfId="0" applyNumberFormat="1" applyFont="1" applyFill="1" applyBorder="1" applyAlignment="1">
      <alignment horizontal="center" vertical="center"/>
    </xf>
    <xf numFmtId="43" fontId="9" fillId="2" borderId="2" xfId="1" applyFont="1" applyFill="1" applyBorder="1" applyAlignment="1">
      <alignment horizontal="center" vertical="center"/>
    </xf>
    <xf numFmtId="165" fontId="9" fillId="2" borderId="2" xfId="1" applyNumberFormat="1" applyFont="1" applyFill="1" applyBorder="1" applyAlignment="1">
      <alignment horizontal="center" vertical="center"/>
    </xf>
    <xf numFmtId="167" fontId="9" fillId="2" borderId="2" xfId="1" applyNumberFormat="1" applyFont="1" applyFill="1" applyBorder="1" applyAlignment="1">
      <alignment horizontal="center" vertical="center"/>
    </xf>
    <xf numFmtId="9" fontId="9" fillId="2" borderId="2" xfId="2" applyFont="1" applyFill="1" applyBorder="1" applyAlignment="1">
      <alignment horizontal="center" vertical="center"/>
    </xf>
    <xf numFmtId="166" fontId="9" fillId="2" borderId="32" xfId="2" applyNumberFormat="1" applyFont="1" applyFill="1" applyBorder="1" applyAlignment="1">
      <alignment horizontal="center" vertical="center"/>
    </xf>
    <xf numFmtId="0" fontId="4" fillId="2" borderId="0" xfId="0" applyFont="1" applyFill="1" applyBorder="1" applyAlignment="1">
      <alignment horizontal="center" vertical="center"/>
    </xf>
    <xf numFmtId="49" fontId="7" fillId="4" borderId="0" xfId="1" applyNumberFormat="1" applyFont="1" applyFill="1" applyBorder="1" applyAlignment="1">
      <alignment horizontal="center" vertical="center"/>
    </xf>
    <xf numFmtId="0" fontId="7" fillId="4" borderId="0" xfId="0" applyFont="1" applyFill="1" applyAlignment="1">
      <alignment horizontal="center" vertical="center"/>
    </xf>
    <xf numFmtId="49" fontId="7" fillId="4" borderId="2" xfId="0" applyNumberFormat="1" applyFont="1" applyFill="1" applyBorder="1" applyAlignment="1">
      <alignment horizontal="center" vertical="center"/>
    </xf>
    <xf numFmtId="14" fontId="9" fillId="4" borderId="2" xfId="0" applyNumberFormat="1" applyFont="1" applyFill="1" applyBorder="1" applyAlignment="1">
      <alignment horizontal="center" vertical="center"/>
    </xf>
    <xf numFmtId="16" fontId="9" fillId="4" borderId="2" xfId="0" applyNumberFormat="1"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2" xfId="0" applyNumberFormat="1" applyFont="1" applyFill="1" applyBorder="1" applyAlignment="1">
      <alignment horizontal="justify" vertical="top" wrapText="1"/>
    </xf>
    <xf numFmtId="164" fontId="7" fillId="4" borderId="2" xfId="1" applyNumberFormat="1" applyFont="1" applyFill="1" applyBorder="1" applyAlignment="1">
      <alignment horizontal="center" vertical="center" wrapText="1"/>
    </xf>
    <xf numFmtId="0" fontId="7" fillId="4" borderId="2" xfId="0" applyNumberFormat="1" applyFont="1" applyFill="1" applyBorder="1" applyAlignment="1">
      <alignment horizontal="center" vertical="center" wrapText="1"/>
    </xf>
    <xf numFmtId="14" fontId="12" fillId="4" borderId="2" xfId="9" applyNumberFormat="1" applyFont="1" applyFill="1" applyBorder="1" applyAlignment="1">
      <alignment horizontal="center" vertical="center" wrapText="1"/>
    </xf>
    <xf numFmtId="14" fontId="7" fillId="4" borderId="2" xfId="1" applyNumberFormat="1" applyFont="1" applyFill="1" applyBorder="1" applyAlignment="1">
      <alignment horizontal="center" vertical="center" wrapText="1"/>
    </xf>
    <xf numFmtId="49" fontId="7" fillId="4" borderId="9" xfId="1" applyNumberFormat="1" applyFont="1" applyFill="1" applyBorder="1" applyAlignment="1">
      <alignment horizontal="center" vertical="center" wrapText="1"/>
    </xf>
    <xf numFmtId="14" fontId="7" fillId="4" borderId="9" xfId="1" applyNumberFormat="1" applyFont="1" applyFill="1" applyBorder="1" applyAlignment="1">
      <alignment horizontal="center" vertical="center" wrapText="1"/>
    </xf>
    <xf numFmtId="43" fontId="12" fillId="4" borderId="2" xfId="1" applyFont="1" applyFill="1" applyBorder="1" applyAlignment="1">
      <alignment horizontal="center" vertical="center" wrapText="1"/>
    </xf>
    <xf numFmtId="43" fontId="7" fillId="4" borderId="2" xfId="1" applyFont="1" applyFill="1" applyBorder="1" applyAlignment="1">
      <alignment horizontal="center" vertical="center"/>
    </xf>
    <xf numFmtId="0" fontId="4" fillId="4" borderId="2" xfId="0" applyFont="1" applyFill="1" applyBorder="1" applyAlignment="1">
      <alignment horizontal="center" vertical="center" wrapText="1"/>
    </xf>
    <xf numFmtId="164" fontId="7" fillId="4" borderId="2" xfId="1" applyNumberFormat="1" applyFont="1" applyFill="1" applyBorder="1" applyAlignment="1">
      <alignment horizontal="center" vertical="center"/>
    </xf>
    <xf numFmtId="49" fontId="7" fillId="4" borderId="2" xfId="0" applyNumberFormat="1" applyFont="1" applyFill="1" applyBorder="1" applyAlignment="1">
      <alignment horizontal="center" vertical="center" wrapText="1"/>
    </xf>
    <xf numFmtId="43" fontId="24" fillId="4" borderId="2" xfId="1" applyFont="1" applyFill="1" applyBorder="1" applyAlignment="1">
      <alignment horizontal="center" vertical="center"/>
    </xf>
    <xf numFmtId="0" fontId="24" fillId="4" borderId="2" xfId="0" applyFont="1" applyFill="1" applyBorder="1" applyAlignment="1">
      <alignment horizontal="center" vertical="center"/>
    </xf>
    <xf numFmtId="43" fontId="7" fillId="4" borderId="9" xfId="1" applyFont="1" applyFill="1" applyBorder="1" applyAlignment="1">
      <alignment horizontal="center" vertical="center"/>
    </xf>
    <xf numFmtId="4" fontId="7" fillId="4" borderId="11" xfId="1" applyNumberFormat="1" applyFont="1" applyFill="1" applyBorder="1" applyAlignment="1">
      <alignment horizontal="center" vertical="center" wrapText="1"/>
    </xf>
    <xf numFmtId="9" fontId="7" fillId="4" borderId="2" xfId="2" applyFont="1" applyFill="1" applyBorder="1" applyAlignment="1">
      <alignment horizontal="center" vertical="center" wrapText="1"/>
    </xf>
    <xf numFmtId="14" fontId="7" fillId="4" borderId="12" xfId="2" applyNumberFormat="1" applyFont="1" applyFill="1" applyBorder="1" applyAlignment="1">
      <alignment horizontal="center" vertical="center" wrapText="1"/>
    </xf>
    <xf numFmtId="0" fontId="7" fillId="4" borderId="2" xfId="0" applyFont="1" applyFill="1" applyBorder="1" applyAlignment="1">
      <alignment vertical="center" wrapText="1"/>
    </xf>
    <xf numFmtId="43" fontId="7" fillId="4" borderId="16" xfId="1" applyFont="1" applyFill="1" applyBorder="1" applyAlignment="1">
      <alignment horizontal="center" vertical="center" wrapText="1"/>
    </xf>
    <xf numFmtId="43" fontId="7" fillId="4" borderId="29" xfId="1" applyFont="1" applyFill="1" applyBorder="1" applyAlignment="1">
      <alignment horizontal="center" vertical="center" wrapText="1"/>
    </xf>
    <xf numFmtId="0" fontId="7" fillId="4" borderId="11" xfId="1" applyNumberFormat="1" applyFont="1" applyFill="1" applyBorder="1" applyAlignment="1">
      <alignment horizontal="center" vertical="center" wrapText="1"/>
    </xf>
    <xf numFmtId="43" fontId="7" fillId="4" borderId="9" xfId="1" applyFont="1" applyFill="1" applyBorder="1" applyAlignment="1">
      <alignment horizontal="center" vertical="center" wrapText="1"/>
    </xf>
    <xf numFmtId="0" fontId="7" fillId="4" borderId="11" xfId="0" applyNumberFormat="1" applyFont="1" applyFill="1" applyBorder="1" applyAlignment="1">
      <alignment horizontal="center" vertical="center" wrapText="1"/>
    </xf>
    <xf numFmtId="43" fontId="7" fillId="4" borderId="12" xfId="1" applyFont="1" applyFill="1" applyBorder="1" applyAlignment="1">
      <alignment horizontal="center" vertical="center" wrapText="1"/>
    </xf>
    <xf numFmtId="0" fontId="7" fillId="4" borderId="11" xfId="0" applyNumberFormat="1" applyFont="1" applyFill="1" applyBorder="1" applyAlignment="1">
      <alignment horizontal="center" vertical="center"/>
    </xf>
    <xf numFmtId="0" fontId="7" fillId="4" borderId="8" xfId="0" applyNumberFormat="1" applyFont="1" applyFill="1" applyBorder="1" applyAlignment="1">
      <alignment horizontal="center" vertical="center"/>
    </xf>
    <xf numFmtId="43" fontId="25" fillId="4" borderId="22" xfId="1" applyFont="1" applyFill="1" applyBorder="1" applyAlignment="1">
      <alignment horizontal="center" vertical="center"/>
    </xf>
    <xf numFmtId="14" fontId="7" fillId="4" borderId="11" xfId="0" applyNumberFormat="1" applyFont="1" applyFill="1" applyBorder="1" applyAlignment="1">
      <alignment horizontal="center" vertical="center" wrapText="1"/>
    </xf>
    <xf numFmtId="14" fontId="7" fillId="4" borderId="11" xfId="0" applyNumberFormat="1" applyFont="1" applyFill="1" applyBorder="1" applyAlignment="1">
      <alignment horizontal="center" vertical="center"/>
    </xf>
    <xf numFmtId="14" fontId="7" fillId="4" borderId="2" xfId="0" applyNumberFormat="1" applyFont="1" applyFill="1" applyBorder="1" applyAlignment="1">
      <alignment horizontal="center" vertical="center"/>
    </xf>
    <xf numFmtId="14" fontId="7" fillId="4" borderId="12" xfId="0" applyNumberFormat="1" applyFont="1" applyFill="1" applyBorder="1" applyAlignment="1">
      <alignment horizontal="center" vertical="center" wrapText="1"/>
    </xf>
    <xf numFmtId="4" fontId="7" fillId="4" borderId="10" xfId="1" applyNumberFormat="1" applyFont="1" applyFill="1" applyBorder="1" applyAlignment="1">
      <alignment horizontal="center" vertical="center"/>
    </xf>
    <xf numFmtId="14" fontId="7" fillId="4" borderId="21" xfId="1" applyNumberFormat="1" applyFont="1" applyFill="1" applyBorder="1" applyAlignment="1">
      <alignment horizontal="center" vertical="center"/>
    </xf>
    <xf numFmtId="49" fontId="7" fillId="4" borderId="23" xfId="1" applyNumberFormat="1" applyFont="1" applyFill="1" applyBorder="1" applyAlignment="1">
      <alignment horizontal="center" vertical="center"/>
    </xf>
    <xf numFmtId="43" fontId="7" fillId="4" borderId="8" xfId="1" applyFont="1" applyFill="1" applyBorder="1" applyAlignment="1">
      <alignment horizontal="center" vertical="center"/>
    </xf>
    <xf numFmtId="4" fontId="7" fillId="4" borderId="9" xfId="1" applyNumberFormat="1" applyFont="1" applyFill="1" applyBorder="1" applyAlignment="1">
      <alignment horizontal="center" vertical="center"/>
    </xf>
    <xf numFmtId="4" fontId="7" fillId="4" borderId="17" xfId="1" applyNumberFormat="1" applyFont="1" applyFill="1" applyBorder="1" applyAlignment="1">
      <alignment horizontal="center" vertical="center"/>
    </xf>
    <xf numFmtId="43" fontId="7" fillId="4" borderId="35" xfId="1" applyFont="1" applyFill="1" applyBorder="1" applyAlignment="1">
      <alignment horizontal="center" vertical="center"/>
    </xf>
    <xf numFmtId="166" fontId="7" fillId="4" borderId="3" xfId="2" applyNumberFormat="1" applyFont="1" applyFill="1" applyBorder="1" applyAlignment="1">
      <alignment horizontal="center" vertical="center"/>
    </xf>
    <xf numFmtId="166" fontId="7" fillId="4" borderId="10" xfId="2" applyNumberFormat="1" applyFont="1" applyFill="1" applyBorder="1" applyAlignment="1">
      <alignment horizontal="center" vertical="center"/>
    </xf>
    <xf numFmtId="14" fontId="9" fillId="4" borderId="2" xfId="1" applyNumberFormat="1" applyFont="1" applyFill="1" applyBorder="1" applyAlignment="1">
      <alignment horizontal="center" vertical="center"/>
    </xf>
    <xf numFmtId="14" fontId="9" fillId="4" borderId="8" xfId="1" applyNumberFormat="1" applyFont="1" applyFill="1" applyBorder="1" applyAlignment="1">
      <alignment horizontal="center" vertical="center"/>
    </xf>
    <xf numFmtId="14" fontId="9" fillId="4" borderId="11" xfId="0" applyNumberFormat="1" applyFont="1" applyFill="1" applyBorder="1" applyAlignment="1">
      <alignment horizontal="center" vertical="center"/>
    </xf>
    <xf numFmtId="43" fontId="9" fillId="4" borderId="2" xfId="1" applyFont="1" applyFill="1" applyBorder="1" applyAlignment="1">
      <alignment horizontal="center" vertical="center"/>
    </xf>
    <xf numFmtId="43" fontId="9" fillId="4" borderId="16" xfId="1" applyFont="1" applyFill="1" applyBorder="1" applyAlignment="1">
      <alignment horizontal="center" vertical="center"/>
    </xf>
    <xf numFmtId="167" fontId="9" fillId="4" borderId="16" xfId="1" applyNumberFormat="1" applyFont="1" applyFill="1" applyBorder="1" applyAlignment="1">
      <alignment horizontal="center" vertical="center"/>
    </xf>
    <xf numFmtId="9" fontId="9" fillId="4" borderId="2" xfId="2" applyFont="1" applyFill="1" applyBorder="1" applyAlignment="1">
      <alignment horizontal="center" vertical="center"/>
    </xf>
    <xf numFmtId="166" fontId="9" fillId="4" borderId="32" xfId="2" applyNumberFormat="1" applyFont="1" applyFill="1" applyBorder="1" applyAlignment="1">
      <alignment horizontal="center" vertical="center"/>
    </xf>
    <xf numFmtId="43" fontId="7" fillId="4" borderId="0" xfId="1" applyFont="1" applyFill="1" applyBorder="1" applyAlignment="1">
      <alignment horizontal="center" vertical="center"/>
    </xf>
    <xf numFmtId="0" fontId="14" fillId="0" borderId="9" xfId="0" applyFont="1" applyFill="1" applyBorder="1" applyAlignment="1">
      <alignment horizontal="left" vertical="center" wrapText="1"/>
    </xf>
    <xf numFmtId="0" fontId="14" fillId="4" borderId="9" xfId="0" applyFont="1" applyFill="1" applyBorder="1" applyAlignment="1">
      <alignment horizontal="left" vertical="center" wrapText="1"/>
    </xf>
    <xf numFmtId="0" fontId="14" fillId="2" borderId="9" xfId="0" applyFont="1" applyFill="1" applyBorder="1" applyAlignment="1">
      <alignment horizontal="left" vertical="center" wrapText="1"/>
    </xf>
    <xf numFmtId="49" fontId="11" fillId="0" borderId="4" xfId="9" applyNumberFormat="1" applyFont="1" applyFill="1" applyBorder="1" applyAlignment="1">
      <alignment horizontal="center" vertical="center"/>
    </xf>
    <xf numFmtId="14" fontId="9" fillId="0" borderId="4" xfId="0" applyNumberFormat="1" applyFont="1" applyFill="1" applyBorder="1" applyAlignment="1">
      <alignment horizontal="center" vertical="center"/>
    </xf>
    <xf numFmtId="16" fontId="9" fillId="0" borderId="4"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4" xfId="0" applyNumberFormat="1" applyFont="1" applyFill="1" applyBorder="1" applyAlignment="1">
      <alignment horizontal="justify" vertical="top" wrapText="1"/>
    </xf>
    <xf numFmtId="164" fontId="7" fillId="0" borderId="4" xfId="1" applyNumberFormat="1"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43" fontId="7" fillId="0" borderId="4" xfId="1" applyFont="1" applyFill="1" applyBorder="1" applyAlignment="1">
      <alignment horizontal="center" vertical="center" wrapText="1"/>
    </xf>
    <xf numFmtId="14" fontId="12" fillId="0" borderId="4" xfId="9" applyNumberFormat="1" applyFont="1" applyFill="1" applyBorder="1" applyAlignment="1">
      <alignment horizontal="center" vertical="center" wrapText="1"/>
    </xf>
    <xf numFmtId="14" fontId="7" fillId="0" borderId="4" xfId="0" applyNumberFormat="1" applyFont="1" applyFill="1" applyBorder="1" applyAlignment="1">
      <alignment horizontal="center" vertical="center" wrapText="1"/>
    </xf>
    <xf numFmtId="14" fontId="7" fillId="16" borderId="4" xfId="1" applyNumberFormat="1" applyFont="1" applyFill="1" applyBorder="1" applyAlignment="1">
      <alignment horizontal="center" vertical="center" wrapText="1"/>
    </xf>
    <xf numFmtId="49" fontId="7" fillId="16" borderId="42" xfId="1" applyNumberFormat="1" applyFont="1" applyFill="1" applyBorder="1" applyAlignment="1">
      <alignment horizontal="center" vertical="center" wrapText="1"/>
    </xf>
    <xf numFmtId="14" fontId="7" fillId="16" borderId="42" xfId="1" applyNumberFormat="1" applyFont="1" applyFill="1" applyBorder="1" applyAlignment="1">
      <alignment horizontal="center" vertical="center" wrapText="1"/>
    </xf>
    <xf numFmtId="43" fontId="12" fillId="0" borderId="4" xfId="1" applyFont="1" applyFill="1" applyBorder="1" applyAlignment="1">
      <alignment horizontal="center" vertical="center" wrapText="1"/>
    </xf>
    <xf numFmtId="14" fontId="7" fillId="20" borderId="4" xfId="1" applyNumberFormat="1" applyFont="1" applyFill="1" applyBorder="1" applyAlignment="1">
      <alignment horizontal="center" vertical="center" wrapText="1"/>
    </xf>
    <xf numFmtId="43" fontId="7" fillId="20" borderId="4" xfId="1" applyFont="1" applyFill="1" applyBorder="1" applyAlignment="1">
      <alignment horizontal="center" vertical="center"/>
    </xf>
    <xf numFmtId="0" fontId="4" fillId="0" borderId="4" xfId="0" applyFont="1" applyBorder="1" applyAlignment="1">
      <alignment horizontal="center" vertical="center" wrapText="1"/>
    </xf>
    <xf numFmtId="164" fontId="7" fillId="0" borderId="4" xfId="1" applyNumberFormat="1" applyFont="1" applyFill="1" applyBorder="1" applyAlignment="1">
      <alignment horizontal="center" vertical="center"/>
    </xf>
    <xf numFmtId="49" fontId="7" fillId="0" borderId="4" xfId="0" applyNumberFormat="1" applyFont="1" applyFill="1" applyBorder="1" applyAlignment="1">
      <alignment horizontal="center" vertical="center"/>
    </xf>
    <xf numFmtId="49" fontId="7" fillId="0" borderId="4" xfId="0" applyNumberFormat="1" applyFont="1" applyFill="1" applyBorder="1" applyAlignment="1">
      <alignment horizontal="center" vertical="center" wrapText="1"/>
    </xf>
    <xf numFmtId="49" fontId="11" fillId="0" borderId="5" xfId="9" applyNumberFormat="1" applyFont="1" applyFill="1" applyBorder="1" applyAlignment="1">
      <alignment horizontal="center" vertical="center"/>
    </xf>
    <xf numFmtId="14" fontId="9" fillId="0" borderId="26" xfId="0" applyNumberFormat="1" applyFont="1" applyFill="1" applyBorder="1" applyAlignment="1">
      <alignment horizontal="center" vertical="center"/>
    </xf>
    <xf numFmtId="16" fontId="9" fillId="0" borderId="26" xfId="0" applyNumberFormat="1" applyFont="1" applyFill="1" applyBorder="1" applyAlignment="1">
      <alignment horizontal="center" vertical="center" wrapText="1"/>
    </xf>
    <xf numFmtId="0" fontId="7" fillId="0" borderId="26" xfId="0" applyFont="1" applyFill="1" applyBorder="1" applyAlignment="1">
      <alignment horizontal="center" vertical="center" wrapText="1"/>
    </xf>
    <xf numFmtId="0" fontId="7" fillId="0" borderId="26" xfId="0" applyNumberFormat="1" applyFont="1" applyFill="1" applyBorder="1" applyAlignment="1">
      <alignment horizontal="justify" vertical="top" wrapText="1"/>
    </xf>
    <xf numFmtId="164" fontId="7" fillId="0" borderId="26" xfId="1" applyNumberFormat="1" applyFont="1" applyFill="1" applyBorder="1" applyAlignment="1">
      <alignment horizontal="center" vertical="center" wrapText="1"/>
    </xf>
    <xf numFmtId="0" fontId="7" fillId="0" borderId="26" xfId="0" applyNumberFormat="1" applyFont="1" applyFill="1" applyBorder="1" applyAlignment="1">
      <alignment horizontal="center" vertical="center" wrapText="1"/>
    </xf>
    <xf numFmtId="43" fontId="7" fillId="0" borderId="26" xfId="1" applyFont="1" applyFill="1" applyBorder="1" applyAlignment="1">
      <alignment horizontal="center" vertical="center" wrapText="1"/>
    </xf>
    <xf numFmtId="14" fontId="12" fillId="0" borderId="26" xfId="9" applyNumberFormat="1" applyFont="1" applyFill="1" applyBorder="1" applyAlignment="1">
      <alignment horizontal="center" vertical="center" wrapText="1"/>
    </xf>
    <xf numFmtId="14" fontId="7" fillId="0" borderId="26" xfId="0" applyNumberFormat="1" applyFont="1" applyFill="1" applyBorder="1" applyAlignment="1">
      <alignment horizontal="center" vertical="center" wrapText="1"/>
    </xf>
    <xf numFmtId="14" fontId="7" fillId="16" borderId="26" xfId="1" applyNumberFormat="1" applyFont="1" applyFill="1" applyBorder="1" applyAlignment="1">
      <alignment horizontal="center" vertical="center" wrapText="1"/>
    </xf>
    <xf numFmtId="49" fontId="7" fillId="16" borderId="24" xfId="1" applyNumberFormat="1" applyFont="1" applyFill="1" applyBorder="1" applyAlignment="1">
      <alignment horizontal="center" vertical="center" wrapText="1"/>
    </xf>
    <xf numFmtId="14" fontId="7" fillId="16" borderId="24" xfId="1" applyNumberFormat="1" applyFont="1" applyFill="1" applyBorder="1" applyAlignment="1">
      <alignment horizontal="center" vertical="center" wrapText="1"/>
    </xf>
    <xf numFmtId="43" fontId="12" fillId="0" borderId="26" xfId="1" applyFont="1" applyFill="1" applyBorder="1" applyAlignment="1">
      <alignment horizontal="center" vertical="center" wrapText="1"/>
    </xf>
    <xf numFmtId="14" fontId="7" fillId="20" borderId="26" xfId="1" applyNumberFormat="1" applyFont="1" applyFill="1" applyBorder="1" applyAlignment="1">
      <alignment horizontal="center" vertical="center" wrapText="1"/>
    </xf>
    <xf numFmtId="43" fontId="7" fillId="20" borderId="26" xfId="1" applyFont="1" applyFill="1" applyBorder="1" applyAlignment="1">
      <alignment horizontal="center" vertical="center"/>
    </xf>
    <xf numFmtId="0" fontId="4" fillId="0" borderId="26" xfId="0" applyFont="1" applyBorder="1" applyAlignment="1">
      <alignment horizontal="center" vertical="center" wrapText="1"/>
    </xf>
    <xf numFmtId="164" fontId="7" fillId="0" borderId="26" xfId="1" applyNumberFormat="1" applyFont="1" applyFill="1" applyBorder="1" applyAlignment="1">
      <alignment horizontal="center" vertical="center"/>
    </xf>
    <xf numFmtId="49" fontId="7" fillId="0" borderId="26" xfId="0" applyNumberFormat="1" applyFont="1" applyFill="1" applyBorder="1" applyAlignment="1">
      <alignment horizontal="center" vertical="center"/>
    </xf>
    <xf numFmtId="49" fontId="7" fillId="0" borderId="26" xfId="0" applyNumberFormat="1" applyFont="1" applyFill="1" applyBorder="1" applyAlignment="1">
      <alignment horizontal="center" vertical="center" wrapText="1"/>
    </xf>
    <xf numFmtId="43" fontId="7" fillId="0" borderId="6" xfId="1" applyFont="1" applyFill="1" applyBorder="1" applyAlignment="1">
      <alignment horizontal="center" vertical="center" wrapText="1"/>
    </xf>
    <xf numFmtId="49" fontId="11" fillId="0" borderId="7" xfId="9" applyNumberFormat="1" applyFont="1" applyFill="1" applyBorder="1" applyAlignment="1">
      <alignment horizontal="center" vertical="center"/>
    </xf>
    <xf numFmtId="43" fontId="7" fillId="0" borderId="3" xfId="1" applyFont="1" applyFill="1" applyBorder="1" applyAlignment="1">
      <alignment horizontal="center" vertical="center" wrapText="1"/>
    </xf>
    <xf numFmtId="49" fontId="11" fillId="4" borderId="7" xfId="9" applyNumberFormat="1" applyFont="1" applyFill="1" applyBorder="1" applyAlignment="1">
      <alignment horizontal="center" vertical="center"/>
    </xf>
    <xf numFmtId="43" fontId="7" fillId="4" borderId="3" xfId="1" applyFont="1" applyFill="1" applyBorder="1" applyAlignment="1">
      <alignment horizontal="center" vertical="center" wrapText="1"/>
    </xf>
    <xf numFmtId="49" fontId="11" fillId="2" borderId="7" xfId="9" applyNumberFormat="1" applyFont="1" applyFill="1" applyBorder="1" applyAlignment="1">
      <alignment horizontal="center" vertical="center"/>
    </xf>
    <xf numFmtId="43" fontId="7" fillId="2" borderId="3" xfId="1" applyFont="1" applyFill="1" applyBorder="1" applyAlignment="1">
      <alignment horizontal="center" vertical="center" wrapText="1"/>
    </xf>
    <xf numFmtId="3" fontId="24" fillId="0" borderId="0" xfId="0" applyNumberFormat="1" applyFont="1" applyBorder="1" applyAlignment="1">
      <alignment horizontal="center" vertical="center"/>
    </xf>
    <xf numFmtId="49" fontId="10" fillId="0" borderId="7" xfId="9" applyNumberFormat="1" applyFill="1" applyBorder="1" applyAlignment="1">
      <alignment horizontal="center" vertical="center"/>
    </xf>
    <xf numFmtId="0" fontId="10" fillId="0" borderId="7" xfId="9" applyBorder="1" applyAlignment="1">
      <alignment horizontal="center" vertical="center"/>
    </xf>
    <xf numFmtId="0" fontId="10" fillId="0" borderId="43" xfId="9" applyBorder="1" applyAlignment="1">
      <alignment horizontal="center" vertical="center"/>
    </xf>
    <xf numFmtId="14" fontId="9" fillId="0" borderId="27" xfId="0" applyNumberFormat="1" applyFont="1" applyFill="1" applyBorder="1" applyAlignment="1">
      <alignment horizontal="center" vertical="center"/>
    </xf>
    <xf numFmtId="16" fontId="9" fillId="0" borderId="27" xfId="0" applyNumberFormat="1" applyFont="1" applyFill="1" applyBorder="1" applyAlignment="1">
      <alignment horizontal="center" vertical="center" wrapText="1"/>
    </xf>
    <xf numFmtId="0" fontId="7" fillId="0" borderId="27" xfId="0" applyFont="1" applyFill="1" applyBorder="1" applyAlignment="1">
      <alignment horizontal="center" vertical="center" wrapText="1"/>
    </xf>
    <xf numFmtId="0" fontId="7" fillId="0" borderId="27" xfId="0" applyNumberFormat="1" applyFont="1" applyFill="1" applyBorder="1" applyAlignment="1">
      <alignment horizontal="justify" vertical="top" wrapText="1"/>
    </xf>
    <xf numFmtId="164" fontId="7" fillId="0" borderId="27" xfId="1" applyNumberFormat="1" applyFont="1" applyFill="1" applyBorder="1" applyAlignment="1">
      <alignment horizontal="center" vertical="center" wrapText="1"/>
    </xf>
    <xf numFmtId="0" fontId="7" fillId="0" borderId="27" xfId="0" applyNumberFormat="1" applyFont="1" applyFill="1" applyBorder="1" applyAlignment="1">
      <alignment horizontal="center" vertical="center" wrapText="1"/>
    </xf>
    <xf numFmtId="43" fontId="7" fillId="0" borderId="27" xfId="1" applyFont="1" applyFill="1" applyBorder="1" applyAlignment="1">
      <alignment horizontal="center" vertical="center" wrapText="1"/>
    </xf>
    <xf numFmtId="14" fontId="12" fillId="0" borderId="27" xfId="9" applyNumberFormat="1" applyFont="1" applyFill="1" applyBorder="1" applyAlignment="1">
      <alignment horizontal="center" vertical="center" wrapText="1"/>
    </xf>
    <xf numFmtId="14" fontId="7" fillId="0" borderId="27" xfId="0" applyNumberFormat="1" applyFont="1" applyFill="1" applyBorder="1" applyAlignment="1">
      <alignment horizontal="center" vertical="center" wrapText="1"/>
    </xf>
    <xf numFmtId="14" fontId="7" fillId="16" borderId="27" xfId="1" applyNumberFormat="1" applyFont="1" applyFill="1" applyBorder="1" applyAlignment="1">
      <alignment horizontal="center" vertical="center" wrapText="1"/>
    </xf>
    <xf numFmtId="49" fontId="7" fillId="16" borderId="14" xfId="1" applyNumberFormat="1" applyFont="1" applyFill="1" applyBorder="1" applyAlignment="1">
      <alignment horizontal="center" vertical="center" wrapText="1"/>
    </xf>
    <xf numFmtId="14" fontId="7" fillId="16" borderId="14" xfId="1" applyNumberFormat="1" applyFont="1" applyFill="1" applyBorder="1" applyAlignment="1">
      <alignment horizontal="center" vertical="center" wrapText="1"/>
    </xf>
    <xf numFmtId="43" fontId="12" fillId="0" borderId="27" xfId="1" applyFont="1" applyFill="1" applyBorder="1" applyAlignment="1">
      <alignment horizontal="center" vertical="center" wrapText="1"/>
    </xf>
    <xf numFmtId="14" fontId="7" fillId="20" borderId="27" xfId="1" applyNumberFormat="1" applyFont="1" applyFill="1" applyBorder="1" applyAlignment="1">
      <alignment horizontal="center" vertical="center" wrapText="1"/>
    </xf>
    <xf numFmtId="43" fontId="7" fillId="20" borderId="27" xfId="1" applyFont="1" applyFill="1" applyBorder="1" applyAlignment="1">
      <alignment horizontal="center" vertical="center"/>
    </xf>
    <xf numFmtId="0" fontId="4" fillId="0" borderId="27" xfId="0" applyFont="1" applyBorder="1" applyAlignment="1">
      <alignment horizontal="center" vertical="center" wrapText="1"/>
    </xf>
    <xf numFmtId="164" fontId="7" fillId="0" borderId="27" xfId="1" applyNumberFormat="1" applyFont="1" applyFill="1" applyBorder="1" applyAlignment="1">
      <alignment horizontal="center" vertical="center"/>
    </xf>
    <xf numFmtId="49" fontId="7" fillId="0" borderId="27" xfId="0" applyNumberFormat="1" applyFont="1" applyFill="1" applyBorder="1" applyAlignment="1">
      <alignment horizontal="center" vertical="center"/>
    </xf>
    <xf numFmtId="49" fontId="7" fillId="0" borderId="27" xfId="0" applyNumberFormat="1" applyFont="1" applyFill="1" applyBorder="1" applyAlignment="1">
      <alignment horizontal="center" vertical="center" wrapText="1"/>
    </xf>
    <xf numFmtId="43" fontId="7" fillId="0" borderId="1" xfId="1" applyFont="1" applyFill="1" applyBorder="1" applyAlignment="1">
      <alignment horizontal="center" vertical="center" wrapText="1"/>
    </xf>
    <xf numFmtId="49" fontId="5" fillId="25" borderId="31" xfId="3" applyNumberFormat="1" applyFont="1" applyFill="1" applyBorder="1" applyAlignment="1">
      <alignment horizontal="center" vertical="center" wrapText="1"/>
    </xf>
    <xf numFmtId="49" fontId="5" fillId="25" borderId="30" xfId="3" applyNumberFormat="1" applyFont="1" applyFill="1" applyBorder="1" applyAlignment="1">
      <alignment horizontal="center" vertical="center" wrapText="1"/>
    </xf>
    <xf numFmtId="9" fontId="9" fillId="0" borderId="40" xfId="2" applyFont="1" applyFill="1" applyBorder="1" applyAlignment="1">
      <alignment horizontal="center" textRotation="255" wrapText="1"/>
    </xf>
    <xf numFmtId="9" fontId="9" fillId="0" borderId="41" xfId="2" applyFont="1" applyFill="1" applyBorder="1" applyAlignment="1">
      <alignment horizontal="center" textRotation="255" wrapText="1"/>
    </xf>
    <xf numFmtId="9" fontId="9" fillId="0" borderId="16" xfId="2" applyFont="1" applyFill="1" applyBorder="1" applyAlignment="1">
      <alignment horizontal="center" textRotation="255" wrapText="1"/>
    </xf>
  </cellXfs>
  <cellStyles count="10">
    <cellStyle name="Hipervínculo" xfId="9" builtinId="8"/>
    <cellStyle name="Millares" xfId="1" builtinId="3"/>
    <cellStyle name="Millares 2" xfId="4"/>
    <cellStyle name="Normal" xfId="0" builtinId="0"/>
    <cellStyle name="Normal 15" xfId="5"/>
    <cellStyle name="Normal 17" xfId="6"/>
    <cellStyle name="Normal 2" xfId="3"/>
    <cellStyle name="Normal 6" xfId="7"/>
    <cellStyle name="Normal 9" xfId="8"/>
    <cellStyle name="Porcentaje" xfId="2" builtinId="5"/>
  </cellStyles>
  <dxfs count="5">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s>
  <tableStyles count="0" defaultTableStyle="TableStyleMedium2" defaultPivotStyle="PivotStyleLight16"/>
  <colors>
    <mruColors>
      <color rgb="FFFF0066"/>
      <color rgb="FFFF9999"/>
      <color rgb="FFFFCCCC"/>
      <color rgb="FF000099"/>
      <color rgb="FF0066FF"/>
      <color rgb="FFFF7C80"/>
      <color rgb="FFFF5050"/>
      <color rgb="FF005C2A"/>
      <color rgb="FFCCFFCC"/>
      <color rgb="FFCC33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107</xdr:col>
      <xdr:colOff>179294</xdr:colOff>
      <xdr:row>0</xdr:row>
      <xdr:rowOff>493059</xdr:rowOff>
    </xdr:from>
    <xdr:to>
      <xdr:col>107</xdr:col>
      <xdr:colOff>795618</xdr:colOff>
      <xdr:row>1</xdr:row>
      <xdr:rowOff>728382</xdr:rowOff>
    </xdr:to>
    <xdr:sp macro="" textlink="">
      <xdr:nvSpPr>
        <xdr:cNvPr id="2" name="1 Flecha arriba"/>
        <xdr:cNvSpPr/>
      </xdr:nvSpPr>
      <xdr:spPr>
        <a:xfrm>
          <a:off x="94420765" y="493059"/>
          <a:ext cx="616324" cy="840441"/>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contratos.gov.co/consultas/detalleProceso.do?numConstancia=15-12-3627223" TargetMode="External"/><Relationship Id="rId299" Type="http://schemas.openxmlformats.org/officeDocument/2006/relationships/hyperlink" Target="https://www.contratos.gov.co/consultas/detalleProceso.do?numConstancia=15-13-4266476" TargetMode="External"/><Relationship Id="rId303" Type="http://schemas.openxmlformats.org/officeDocument/2006/relationships/printerSettings" Target="../printerSettings/printerSettings1.bin"/><Relationship Id="rId21" Type="http://schemas.openxmlformats.org/officeDocument/2006/relationships/hyperlink" Target="https://www.contratos.gov.co/consultas/detalleProceso.do?numConstancia=15-13-3347263" TargetMode="External"/><Relationship Id="rId42" Type="http://schemas.openxmlformats.org/officeDocument/2006/relationships/hyperlink" Target="https://www.contratos.gov.co/consultas/detalleProceso.do?numConstancia=15-12-3363804" TargetMode="External"/><Relationship Id="rId63" Type="http://schemas.openxmlformats.org/officeDocument/2006/relationships/hyperlink" Target="https://www.contratos.gov.co/consultas/detalleProceso.do?numConstancia=15-12-3417727" TargetMode="External"/><Relationship Id="rId84" Type="http://schemas.openxmlformats.org/officeDocument/2006/relationships/hyperlink" Target="file:///\\migcolfile\Contrataci&#243;n%202015\3%20Aceptaciones%20de%20Oferta\013%20CBM%20CENTRO%20AUTOMOTRIZ" TargetMode="External"/><Relationship Id="rId138" Type="http://schemas.openxmlformats.org/officeDocument/2006/relationships/hyperlink" Target="https://www.contratos.gov.co/consultas/detalleProceso.do?numConstancia=15-9-398805" TargetMode="External"/><Relationship Id="rId159" Type="http://schemas.openxmlformats.org/officeDocument/2006/relationships/hyperlink" Target="https://www.contratos.gov.co/consultas/detalleProceso.do?numConstancia=15-12-3670859" TargetMode="External"/><Relationship Id="rId170" Type="http://schemas.openxmlformats.org/officeDocument/2006/relationships/hyperlink" Target="https://www.contratos.gov.co/consultas/detalleProceso.do?numConstancia=15-12-3732523" TargetMode="External"/><Relationship Id="rId191" Type="http://schemas.openxmlformats.org/officeDocument/2006/relationships/hyperlink" Target="https://www.contratos.gov.co/consultas/detalleProceso.do?numConstancia=15-12-3810827" TargetMode="External"/><Relationship Id="rId205" Type="http://schemas.openxmlformats.org/officeDocument/2006/relationships/hyperlink" Target="https://www.contratos.gov.co/consultas/detalleProceso.do?numConstancia=15-12-3831821" TargetMode="External"/><Relationship Id="rId226" Type="http://schemas.openxmlformats.org/officeDocument/2006/relationships/hyperlink" Target="http://www.colombiacompra.gov.co/es/amp-orden-de-compra/2016" TargetMode="External"/><Relationship Id="rId247" Type="http://schemas.openxmlformats.org/officeDocument/2006/relationships/hyperlink" Target="https://www.contratos.gov.co/consultas/detalleProceso.do?numConstancia=15-12-3944353" TargetMode="External"/><Relationship Id="rId107" Type="http://schemas.openxmlformats.org/officeDocument/2006/relationships/hyperlink" Target="https://www.contratos.gov.co/consultas/detalleProceso.do?numConstancia=15-12-3568220" TargetMode="External"/><Relationship Id="rId268" Type="http://schemas.openxmlformats.org/officeDocument/2006/relationships/hyperlink" Target="https://www.contratos.gov.co/consultas/detalleProceso.do?numConstancia=15-12-4038856" TargetMode="External"/><Relationship Id="rId289" Type="http://schemas.openxmlformats.org/officeDocument/2006/relationships/hyperlink" Target="https://www.contratos.gov.co/consultas/detalleProceso.do?numConstancia=15-12-4222581" TargetMode="External"/><Relationship Id="rId11" Type="http://schemas.openxmlformats.org/officeDocument/2006/relationships/hyperlink" Target="https://www.contratos.gov.co/consultas/detalleProceso.do?numConstancia=15-12-3336725" TargetMode="External"/><Relationship Id="rId32" Type="http://schemas.openxmlformats.org/officeDocument/2006/relationships/hyperlink" Target="https://www.contratos.gov.co/consultas/detalleProceso.do?numConstancia=15-13-3328583" TargetMode="External"/><Relationship Id="rId53" Type="http://schemas.openxmlformats.org/officeDocument/2006/relationships/hyperlink" Target="file:///\\migcolfile\Contrataci&#243;n%202015\3%20Aceptaciones%20de%20Oferta\007%20AREIZA%20PRIMOS%20LTDA" TargetMode="External"/><Relationship Id="rId74" Type="http://schemas.openxmlformats.org/officeDocument/2006/relationships/hyperlink" Target="https://www.contratos.gov.co/consultas/detalleProceso.do?numConstancia=15-12-3459661" TargetMode="External"/><Relationship Id="rId128" Type="http://schemas.openxmlformats.org/officeDocument/2006/relationships/hyperlink" Target="https://www.contratos.gov.co/consultas/detalleProceso.do?numConstancia=15-13-3646477" TargetMode="External"/><Relationship Id="rId149" Type="http://schemas.openxmlformats.org/officeDocument/2006/relationships/hyperlink" Target="https://www.contratos.gov.co/consultas/detalleProceso.do?numConstancia=15-12-3648514" TargetMode="External"/><Relationship Id="rId5" Type="http://schemas.openxmlformats.org/officeDocument/2006/relationships/hyperlink" Target="file:///\\migcolfile\Contrataci&#243;n%202015\1%20Contratos\003%20LEIDY%20ANDREA%20MARTINEZ%20GUTIERREZ" TargetMode="External"/><Relationship Id="rId95" Type="http://schemas.openxmlformats.org/officeDocument/2006/relationships/hyperlink" Target="https://www.contratos.gov.co/consultas/detalleProceso.do?numConstancia=15-12-3539445" TargetMode="External"/><Relationship Id="rId160" Type="http://schemas.openxmlformats.org/officeDocument/2006/relationships/hyperlink" Target="https://www.contratos.gov.co/consultas/detalleProceso.do?numConstancia=15-12-3678858" TargetMode="External"/><Relationship Id="rId181" Type="http://schemas.openxmlformats.org/officeDocument/2006/relationships/hyperlink" Target="https://www.contratos.gov.co/consultas/detalleProceso.do?numConstancia=15-12-3759432" TargetMode="External"/><Relationship Id="rId216" Type="http://schemas.openxmlformats.org/officeDocument/2006/relationships/hyperlink" Target="http://www.colombiacompra.gov.co/es/amp-orden-de-compra/1713" TargetMode="External"/><Relationship Id="rId237" Type="http://schemas.openxmlformats.org/officeDocument/2006/relationships/hyperlink" Target="http://www.colombiacompra.gov.co/es/amp-orden-de-compra/2728" TargetMode="External"/><Relationship Id="rId258" Type="http://schemas.openxmlformats.org/officeDocument/2006/relationships/hyperlink" Target="https://www.contratos.gov.co/consultas/detalleProceso.do?numConstancia=15-13-3973080" TargetMode="External"/><Relationship Id="rId279" Type="http://schemas.openxmlformats.org/officeDocument/2006/relationships/hyperlink" Target="https://www.contratos.gov.co/consultas/detalleProceso.do?numConstancia=15-15-4112632" TargetMode="External"/><Relationship Id="rId22" Type="http://schemas.openxmlformats.org/officeDocument/2006/relationships/hyperlink" Target="https://www.contratos.gov.co/consultas/detalleProceso.do?numConstancia=15-13-3350297" TargetMode="External"/><Relationship Id="rId43" Type="http://schemas.openxmlformats.org/officeDocument/2006/relationships/hyperlink" Target="https://www.contratos.gov.co/consultas/detalleProceso.do?numConstancia=15-12-3376099" TargetMode="External"/><Relationship Id="rId64" Type="http://schemas.openxmlformats.org/officeDocument/2006/relationships/hyperlink" Target="file:///\\migcolfile\Contrataci&#243;n%202015\1%20Contratos\024%20ROGUER%20GIRALDO%20GARCES" TargetMode="External"/><Relationship Id="rId118" Type="http://schemas.openxmlformats.org/officeDocument/2006/relationships/hyperlink" Target="https://www.contratos.gov.co/consultas/detalleProceso.do?numConstancia=15-13-3630493" TargetMode="External"/><Relationship Id="rId139" Type="http://schemas.openxmlformats.org/officeDocument/2006/relationships/hyperlink" Target="https://www.contratos.gov.co/consultas/detalleProceso.do?numConstancia=15-9-398804" TargetMode="External"/><Relationship Id="rId290" Type="http://schemas.openxmlformats.org/officeDocument/2006/relationships/hyperlink" Target="https://www.contratos.gov.co/consultas/detalleProceso.do?numConstancia=15-12-4202111" TargetMode="External"/><Relationship Id="rId304" Type="http://schemas.openxmlformats.org/officeDocument/2006/relationships/drawing" Target="../drawings/drawing1.xml"/><Relationship Id="rId85" Type="http://schemas.openxmlformats.org/officeDocument/2006/relationships/hyperlink" Target="file:///\\migcolfile\Contrataci&#243;n%202015\3%20Aceptaciones%20de%20Oferta\015%20CV%20PROYECTOS%20DE%20INGENIERIAS%20SAS" TargetMode="External"/><Relationship Id="rId150" Type="http://schemas.openxmlformats.org/officeDocument/2006/relationships/hyperlink" Target="https://www.contratos.gov.co/consultas/detalleProceso.do?numConstancia=15-12-3661121" TargetMode="External"/><Relationship Id="rId171" Type="http://schemas.openxmlformats.org/officeDocument/2006/relationships/hyperlink" Target="https://www.contratos.gov.co/consultas/detalleProceso.do?numConstancia=15-12-3714340" TargetMode="External"/><Relationship Id="rId192" Type="http://schemas.openxmlformats.org/officeDocument/2006/relationships/hyperlink" Target="https://www.contratos.gov.co/consultas/detalleProceso.do?numConstancia=15-12-3782453" TargetMode="External"/><Relationship Id="rId206" Type="http://schemas.openxmlformats.org/officeDocument/2006/relationships/hyperlink" Target="https://www.contratos.gov.co/consultas/detalleProceso.do?numConstancia=15-4-3868177" TargetMode="External"/><Relationship Id="rId227" Type="http://schemas.openxmlformats.org/officeDocument/2006/relationships/hyperlink" Target="http://www.colombiacompra.gov.co/es/amp-orden-de-compra/2042" TargetMode="External"/><Relationship Id="rId248" Type="http://schemas.openxmlformats.org/officeDocument/2006/relationships/hyperlink" Target="http://www.colombiacompra.gov.co/es/amp-orden-de-compra/1673" TargetMode="External"/><Relationship Id="rId269" Type="http://schemas.openxmlformats.org/officeDocument/2006/relationships/hyperlink" Target="https://www.contratos.gov.co/consultas/detalleProceso.do?numConstancia=15-12-4066927" TargetMode="External"/><Relationship Id="rId12" Type="http://schemas.openxmlformats.org/officeDocument/2006/relationships/hyperlink" Target="file:///\\migcolfile\Contrataci&#243;n%202015\1%20Contratos\007%20Eduardo%20Lla&#241;a" TargetMode="External"/><Relationship Id="rId33" Type="http://schemas.openxmlformats.org/officeDocument/2006/relationships/hyperlink" Target="https://www.contratos.gov.co/consultas/detalleProceso.do?numConstancia=15-12-3362556" TargetMode="External"/><Relationship Id="rId108" Type="http://schemas.openxmlformats.org/officeDocument/2006/relationships/hyperlink" Target="https://www.contratos.gov.co/consultas/detalleProceso.do?numConstancia=15-12-3596093" TargetMode="External"/><Relationship Id="rId129" Type="http://schemas.openxmlformats.org/officeDocument/2006/relationships/hyperlink" Target="https://www.contratos.gov.co/consultas/detalleProceso.do?numConstancia=15-13-3644749" TargetMode="External"/><Relationship Id="rId280" Type="http://schemas.openxmlformats.org/officeDocument/2006/relationships/hyperlink" Target="https://www.contratos.gov.co/consultas/detalleProceso.do?numConstancia=15-13-4187020" TargetMode="External"/><Relationship Id="rId54" Type="http://schemas.openxmlformats.org/officeDocument/2006/relationships/hyperlink" Target="file:///\\migcolfile\Contrataci&#243;n%202015\3%20Aceptaciones%20de%20Oferta\005%20AUTO%20ISLAS%20LTDA" TargetMode="External"/><Relationship Id="rId75" Type="http://schemas.openxmlformats.org/officeDocument/2006/relationships/hyperlink" Target="file:///\\migcolfile\Contrataci&#243;n%202015\1%20Contratos\029%203M%20COLOMBIA%20S.A" TargetMode="External"/><Relationship Id="rId96" Type="http://schemas.openxmlformats.org/officeDocument/2006/relationships/hyperlink" Target="file:///\\migcolfile\Contrataci&#243;n%202015\1%20Contratos\034%20Catherine%20Meliisa%20Moreno%20Higera" TargetMode="External"/><Relationship Id="rId140" Type="http://schemas.openxmlformats.org/officeDocument/2006/relationships/hyperlink" Target="https://www.contratos.gov.co/consultas/detalleProceso.do?numConstancia=15-12-3605743" TargetMode="External"/><Relationship Id="rId161" Type="http://schemas.openxmlformats.org/officeDocument/2006/relationships/hyperlink" Target="https://www.contratos.gov.co/consultas/detalleProceso.do?numConstancia=15-12-3685588" TargetMode="External"/><Relationship Id="rId182" Type="http://schemas.openxmlformats.org/officeDocument/2006/relationships/hyperlink" Target="https://www.contratos.gov.co/consultas/detalleProceso.do?numConstancia=15-9-400027" TargetMode="External"/><Relationship Id="rId217" Type="http://schemas.openxmlformats.org/officeDocument/2006/relationships/hyperlink" Target="http://www.colombiacompra.gov.co/es/amp-orden-de-compra/1798" TargetMode="External"/><Relationship Id="rId6" Type="http://schemas.openxmlformats.org/officeDocument/2006/relationships/hyperlink" Target="https://www.contratos.gov.co/consultas/detalleProceso.do?numConstancia=15-12-3320619" TargetMode="External"/><Relationship Id="rId238" Type="http://schemas.openxmlformats.org/officeDocument/2006/relationships/hyperlink" Target="http://www.colombiacompra.gov.co/es/amp-orden-de-compra/2729" TargetMode="External"/><Relationship Id="rId259" Type="http://schemas.openxmlformats.org/officeDocument/2006/relationships/hyperlink" Target="https://www.contratos.gov.co/consultas/detalleProceso.do?numConstancia=15-13-3973722" TargetMode="External"/><Relationship Id="rId23" Type="http://schemas.openxmlformats.org/officeDocument/2006/relationships/hyperlink" Target="file:///\\migcolfile\Contrataci&#243;n%202015\1%20Contratos\011%20EUROAMERICAN%20SAS" TargetMode="External"/><Relationship Id="rId119" Type="http://schemas.openxmlformats.org/officeDocument/2006/relationships/hyperlink" Target="file:///\\migcolfile\Contrataci&#243;n%202015\3%20Aceptaciones%20de%20Oferta\010%20RODOLFO%20NAVARRO%20BELALCAZAR%20-%20DISTRIBUIDORA%20LOS%20COMUNEROS" TargetMode="External"/><Relationship Id="rId270" Type="http://schemas.openxmlformats.org/officeDocument/2006/relationships/hyperlink" Target="https://www.contratos.gov.co/consultas/detalleProceso.do?numConstancia=15-13-4061024" TargetMode="External"/><Relationship Id="rId291" Type="http://schemas.openxmlformats.org/officeDocument/2006/relationships/hyperlink" Target="https://www.contratos.gov.co/consultas/detalleProceso.do?numConstancia=15-12-4214821" TargetMode="External"/><Relationship Id="rId305" Type="http://schemas.openxmlformats.org/officeDocument/2006/relationships/vmlDrawing" Target="../drawings/vmlDrawing1.vml"/><Relationship Id="rId44" Type="http://schemas.openxmlformats.org/officeDocument/2006/relationships/hyperlink" Target="file:///\\migcolfile\Contrataci&#243;n%202015\1%20Contratos\016%20CLAUDIA%20LUCIA%20RINC&#211;N%20DIAZ" TargetMode="External"/><Relationship Id="rId65" Type="http://schemas.openxmlformats.org/officeDocument/2006/relationships/hyperlink" Target="https://www.contratos.gov.co/consultas/detalleProceso.do?numConstancia=15-12-3428594" TargetMode="External"/><Relationship Id="rId86" Type="http://schemas.openxmlformats.org/officeDocument/2006/relationships/hyperlink" Target="https://www.contratos.gov.co/consultas/detalleProceso.do?numConstancia=15-12-3325779" TargetMode="External"/><Relationship Id="rId130" Type="http://schemas.openxmlformats.org/officeDocument/2006/relationships/hyperlink" Target="https://www.contratos.gov.co/consultas/detalleProceso.do?numConstancia=15-13-3644036" TargetMode="External"/><Relationship Id="rId151" Type="http://schemas.openxmlformats.org/officeDocument/2006/relationships/hyperlink" Target="https://www.contratos.gov.co/consultas/detalleProceso.do?numConstancia=15-12-3663612" TargetMode="External"/><Relationship Id="rId172" Type="http://schemas.openxmlformats.org/officeDocument/2006/relationships/hyperlink" Target="https://www.contratos.gov.co/consultas/detalleProceso.do?numConstancia=15-13-3723846" TargetMode="External"/><Relationship Id="rId193" Type="http://schemas.openxmlformats.org/officeDocument/2006/relationships/hyperlink" Target="https://www.contratos.gov.co/consultas/detalleProceso.do?numConstancia=15-12-3714444" TargetMode="External"/><Relationship Id="rId207" Type="http://schemas.openxmlformats.org/officeDocument/2006/relationships/hyperlink" Target="https://www.contratos.gov.co/consultas/detalleProceso.do?numConstancia=15-13-3869895" TargetMode="External"/><Relationship Id="rId228" Type="http://schemas.openxmlformats.org/officeDocument/2006/relationships/hyperlink" Target="http://www.colombiacompra.gov.co/es/amp-orden-de-compra/2043" TargetMode="External"/><Relationship Id="rId249" Type="http://schemas.openxmlformats.org/officeDocument/2006/relationships/hyperlink" Target="https://www.contratos.gov.co/consultas/detalleProceso.do?numConstancia=15-12-3822539" TargetMode="External"/><Relationship Id="rId13" Type="http://schemas.openxmlformats.org/officeDocument/2006/relationships/hyperlink" Target="https://www.contratos.gov.co/consultas/detalleProceso.do?numConstancia=15-12-3325929" TargetMode="External"/><Relationship Id="rId109" Type="http://schemas.openxmlformats.org/officeDocument/2006/relationships/hyperlink" Target="https://www.contratos.gov.co/consultas/detalleProceso.do?numConstancia=15-12-3595136" TargetMode="External"/><Relationship Id="rId260" Type="http://schemas.openxmlformats.org/officeDocument/2006/relationships/hyperlink" Target="https://www.contratos.gov.co/consultas/detalleProceso.do?numConstancia=15-13-3982749" TargetMode="External"/><Relationship Id="rId281" Type="http://schemas.openxmlformats.org/officeDocument/2006/relationships/hyperlink" Target="https://www.contratos.gov.co/consultas/detalleProceso.do?numConstancia=15-13-4229591" TargetMode="External"/><Relationship Id="rId34" Type="http://schemas.openxmlformats.org/officeDocument/2006/relationships/hyperlink" Target="file:///\\migcolfile\Contrataci&#243;n%202015\3%20Aceptaciones%20de%20Oferta\001%20MARCO%20TULIO%20ORTEGA" TargetMode="External"/><Relationship Id="rId55" Type="http://schemas.openxmlformats.org/officeDocument/2006/relationships/hyperlink" Target="https://www.contratos.gov.co/consultas/detalleProceso.do?numConstancia=15-12-3414810" TargetMode="External"/><Relationship Id="rId76" Type="http://schemas.openxmlformats.org/officeDocument/2006/relationships/hyperlink" Target="https://www.contratos.gov.co/consultas/detalleProceso.do?numConstancia=15-12-3473735" TargetMode="External"/><Relationship Id="rId97" Type="http://schemas.openxmlformats.org/officeDocument/2006/relationships/hyperlink" Target="https://www.contratos.gov.co/consultas/detalleProceso.do?numConstancia=15-13-3536163" TargetMode="External"/><Relationship Id="rId120" Type="http://schemas.openxmlformats.org/officeDocument/2006/relationships/hyperlink" Target="file:///\\migcolfile\Contrataci&#243;n%202015\3%20Aceptaciones%20de%20Oferta\011%20MARGARITA%20BUSTOS%20PE&#209;A" TargetMode="External"/><Relationship Id="rId141" Type="http://schemas.openxmlformats.org/officeDocument/2006/relationships/hyperlink" Target="https://www.contratos.gov.co/consultas/detalleProceso.do?numConstancia=15-12-3606089" TargetMode="External"/><Relationship Id="rId7" Type="http://schemas.openxmlformats.org/officeDocument/2006/relationships/hyperlink" Target="file:///\\migcolfile\Contrataci&#243;n%202015\2%20Contratos%20Interadministrativos\004%20imprenta%20Nacional" TargetMode="External"/><Relationship Id="rId162" Type="http://schemas.openxmlformats.org/officeDocument/2006/relationships/hyperlink" Target="https://www.contratos.gov.co/consultas/detalleProceso.do?numConstancia=15-12-3694428" TargetMode="External"/><Relationship Id="rId183" Type="http://schemas.openxmlformats.org/officeDocument/2006/relationships/hyperlink" Target="https://www.contratos.gov.co/consultas/detalleProceso.do?numConstancia=15-9-399960" TargetMode="External"/><Relationship Id="rId218" Type="http://schemas.openxmlformats.org/officeDocument/2006/relationships/hyperlink" Target="http://www.colombiacompra.gov.co/es/amp-orden-de-compra/1859" TargetMode="External"/><Relationship Id="rId239" Type="http://schemas.openxmlformats.org/officeDocument/2006/relationships/hyperlink" Target="http://www.colombiacompra.gov.co/es/amp-orden-de-compra/2828" TargetMode="External"/><Relationship Id="rId2" Type="http://schemas.openxmlformats.org/officeDocument/2006/relationships/hyperlink" Target="https://www.contratos.gov.co/consultas/detalleProceso.do?numConstancia=15-12-3316630" TargetMode="External"/><Relationship Id="rId29" Type="http://schemas.openxmlformats.org/officeDocument/2006/relationships/hyperlink" Target="https://www.contratos.gov.co/consultas/detalleProceso.do?numConstancia=15-13-3365906" TargetMode="External"/><Relationship Id="rId250" Type="http://schemas.openxmlformats.org/officeDocument/2006/relationships/hyperlink" Target="https://www.contratos.gov.co/consultas/detalleProceso.do?numConstancia=15-12-3927107" TargetMode="External"/><Relationship Id="rId255" Type="http://schemas.openxmlformats.org/officeDocument/2006/relationships/hyperlink" Target="https://www.contratos.gov.co/consultas/detalleProceso.do?numConstancia=15-9-402711" TargetMode="External"/><Relationship Id="rId271" Type="http://schemas.openxmlformats.org/officeDocument/2006/relationships/hyperlink" Target="https://www.contratos.gov.co/consultas/detalleProceso.do?numConstancia=15-12-4101573" TargetMode="External"/><Relationship Id="rId276" Type="http://schemas.openxmlformats.org/officeDocument/2006/relationships/hyperlink" Target="https://www.contratos.gov.co/consultas/detalleProceso.do?numConstancia=15-12-4169552" TargetMode="External"/><Relationship Id="rId292" Type="http://schemas.openxmlformats.org/officeDocument/2006/relationships/hyperlink" Target="https://www.contratos.gov.co/consultas/detalleProceso.do?numConstancia=15-12-4218168" TargetMode="External"/><Relationship Id="rId297" Type="http://schemas.openxmlformats.org/officeDocument/2006/relationships/hyperlink" Target="http://www.contratos.gov.co/consultas/detalleProceso.do?numConstancia=15-13-4267414" TargetMode="External"/><Relationship Id="rId306" Type="http://schemas.openxmlformats.org/officeDocument/2006/relationships/comments" Target="../comments1.xml"/><Relationship Id="rId24" Type="http://schemas.openxmlformats.org/officeDocument/2006/relationships/hyperlink" Target="https://www.contratos.gov.co/consultas/detalleProceso.do?numConstancia=15-12-3359229" TargetMode="External"/><Relationship Id="rId40" Type="http://schemas.openxmlformats.org/officeDocument/2006/relationships/hyperlink" Target="file:///\\migcolfile\Contrataci&#243;n%202015\1%20Contratos\006%20PARMENIDES%20IBARRA" TargetMode="External"/><Relationship Id="rId45" Type="http://schemas.openxmlformats.org/officeDocument/2006/relationships/hyperlink" Target="https://www.contratos.gov.co/consultas/detalleProceso.do?numConstancia=15-12-3380404" TargetMode="External"/><Relationship Id="rId66" Type="http://schemas.openxmlformats.org/officeDocument/2006/relationships/hyperlink" Target="file:///\\migcolfile\Contrataci&#243;n%202015\2%20Contratos%20Interadministrativos\025%20de%202015%20IMPRENTA%20NACIONAL%20DE%20COLOMBIA%20-%20IMPRESOS" TargetMode="External"/><Relationship Id="rId87" Type="http://schemas.openxmlformats.org/officeDocument/2006/relationships/hyperlink" Target="https://www.contratos.gov.co/consultas/detalleProceso.do?numConstancia=15-12-3351250" TargetMode="External"/><Relationship Id="rId110" Type="http://schemas.openxmlformats.org/officeDocument/2006/relationships/hyperlink" Target="https://www.contratos.gov.co/consultas/detalleProceso.do?numConstancia=15-12-3593642" TargetMode="External"/><Relationship Id="rId115" Type="http://schemas.openxmlformats.org/officeDocument/2006/relationships/hyperlink" Target="https://www.contratos.gov.co/consultas/detalleProceso.do?numConstancia=15-12-3624667" TargetMode="External"/><Relationship Id="rId131" Type="http://schemas.openxmlformats.org/officeDocument/2006/relationships/hyperlink" Target="https://www.contratos.gov.co/consultas/detalleProceso.do?numConstancia=15-13-3644190" TargetMode="External"/><Relationship Id="rId136" Type="http://schemas.openxmlformats.org/officeDocument/2006/relationships/hyperlink" Target="https://www.contratos.gov.co/consultas/detalleProceso.do?numConstancia=15-9-398795" TargetMode="External"/><Relationship Id="rId157" Type="http://schemas.openxmlformats.org/officeDocument/2006/relationships/hyperlink" Target="https://www.contratos.gov.co/consultas/detalleProceso.do?numConstancia=15-13-3317024" TargetMode="External"/><Relationship Id="rId178" Type="http://schemas.openxmlformats.org/officeDocument/2006/relationships/hyperlink" Target="https://www.contratos.gov.co/consultas/detalleProceso.do?numConstancia=15-12-3736629" TargetMode="External"/><Relationship Id="rId301" Type="http://schemas.openxmlformats.org/officeDocument/2006/relationships/hyperlink" Target="https://www.contratos.gov.co/consultas/detalleProceso.do?numConstancia=15-13-4270688" TargetMode="External"/><Relationship Id="rId61" Type="http://schemas.openxmlformats.org/officeDocument/2006/relationships/hyperlink" Target="https://www.contratos.gov.co/consultas/detalleProceso.do?numConstancia=15-12-3414029" TargetMode="External"/><Relationship Id="rId82" Type="http://schemas.openxmlformats.org/officeDocument/2006/relationships/hyperlink" Target="file:///\\migcolfile\Contrataci&#243;n%202015\3%20Aceptaciones%20de%20Oferta\006%20LUIS%20DOMINGUEZ%20CANTOR" TargetMode="External"/><Relationship Id="rId152" Type="http://schemas.openxmlformats.org/officeDocument/2006/relationships/hyperlink" Target="https://www.contratos.gov.co/consultas/detalleProceso.do?numConstancia=15-12-3606362" TargetMode="External"/><Relationship Id="rId173" Type="http://schemas.openxmlformats.org/officeDocument/2006/relationships/hyperlink" Target="https://www.contratos.gov.co/consultas/detalleProceso.do?numConstancia=15-13-3729798" TargetMode="External"/><Relationship Id="rId194" Type="http://schemas.openxmlformats.org/officeDocument/2006/relationships/hyperlink" Target="https://www.contratos.gov.co/consultas/detalleProceso.do?numConstancia=15-13-3822129" TargetMode="External"/><Relationship Id="rId199" Type="http://schemas.openxmlformats.org/officeDocument/2006/relationships/hyperlink" Target="https://www.contratos.gov.co/consultas/detalleProceso.do?numConstancia=15-12-3769477" TargetMode="External"/><Relationship Id="rId203" Type="http://schemas.openxmlformats.org/officeDocument/2006/relationships/hyperlink" Target="https://www.contratos.gov.co/consultas/detalleProceso.do?numConstancia=15-12-3848393" TargetMode="External"/><Relationship Id="rId208" Type="http://schemas.openxmlformats.org/officeDocument/2006/relationships/hyperlink" Target="https://www.contratos.gov.co/consultas/detalleProceso.do?numConstancia=15-13-3868376" TargetMode="External"/><Relationship Id="rId229" Type="http://schemas.openxmlformats.org/officeDocument/2006/relationships/hyperlink" Target="http://www.colombiacompra.gov.co/es/amp-orden-de-compra/2069" TargetMode="External"/><Relationship Id="rId19" Type="http://schemas.openxmlformats.org/officeDocument/2006/relationships/hyperlink" Target="https://www.contratos.gov.co/consultas/detalleProceso.do?numConstancia=15-13-3342974" TargetMode="External"/><Relationship Id="rId224" Type="http://schemas.openxmlformats.org/officeDocument/2006/relationships/hyperlink" Target="http://www.colombiacompra.gov.co/es/amp-orden-de-compra/2009" TargetMode="External"/><Relationship Id="rId240" Type="http://schemas.openxmlformats.org/officeDocument/2006/relationships/hyperlink" Target="https://www.contratos.gov.co/consultas/detalleProceso.do?numConstancia=15-12-3885954" TargetMode="External"/><Relationship Id="rId245" Type="http://schemas.openxmlformats.org/officeDocument/2006/relationships/hyperlink" Target="https://www.contratos.gov.co/consultas/detalleProceso.do?numConstancia=15-11-3938059" TargetMode="External"/><Relationship Id="rId261" Type="http://schemas.openxmlformats.org/officeDocument/2006/relationships/hyperlink" Target="https://www.contratos.gov.co/consultas/detalleProceso.do?numConstancia=15-13-3983361" TargetMode="External"/><Relationship Id="rId266" Type="http://schemas.openxmlformats.org/officeDocument/2006/relationships/hyperlink" Target="https://www.contratos.gov.co/consultas/detalleProceso.do?numConstancia=15-12-4029203" TargetMode="External"/><Relationship Id="rId287" Type="http://schemas.openxmlformats.org/officeDocument/2006/relationships/hyperlink" Target="https://www.contratos.gov.co/consultas/detalleProceso.do?numConstancia=15-12-4202194" TargetMode="External"/><Relationship Id="rId14" Type="http://schemas.openxmlformats.org/officeDocument/2006/relationships/hyperlink" Target="file:///\\migcolfile\Contrataci&#243;n%202015\1%20Contratos\008%20Frank%20Daiel%20Ramos%20Chaparro" TargetMode="External"/><Relationship Id="rId30" Type="http://schemas.openxmlformats.org/officeDocument/2006/relationships/hyperlink" Target="https://www.contratos.gov.co/consultas/detalleProceso.do?numConstancia=15-13-3366556" TargetMode="External"/><Relationship Id="rId35" Type="http://schemas.openxmlformats.org/officeDocument/2006/relationships/hyperlink" Target="file:///\\migcolfile\Contrataci&#243;n%202015\3%20Aceptaciones%20de%20Oferta\002%20%20ARQUIMEDES%20PINEDA%20-%20BALSA%20FLOTANTE%20MARISOL" TargetMode="External"/><Relationship Id="rId56" Type="http://schemas.openxmlformats.org/officeDocument/2006/relationships/hyperlink" Target="file:///\\migcolfile\Contrataci&#243;n%202015\1%20Contratos\020%20DIARIO%20LA%20REPUBLICA" TargetMode="External"/><Relationship Id="rId77" Type="http://schemas.openxmlformats.org/officeDocument/2006/relationships/hyperlink" Target="file:///\\migcolfile\Contrataci&#243;n%202015\1%20Contratos\030%20AVANCE%20JURIDICO%20CASA%20EDITORIAL%20LTDA" TargetMode="External"/><Relationship Id="rId100" Type="http://schemas.openxmlformats.org/officeDocument/2006/relationships/hyperlink" Target="https://www.contratos.gov.co/consultas/detalleProceso.do?numConstancia=15-1-134648" TargetMode="External"/><Relationship Id="rId105" Type="http://schemas.openxmlformats.org/officeDocument/2006/relationships/hyperlink" Target="https://www.contratos.gov.co/consultas/detalleProceso.do?numConstancia=15-9-397485" TargetMode="External"/><Relationship Id="rId126" Type="http://schemas.openxmlformats.org/officeDocument/2006/relationships/hyperlink" Target="https://www.contratos.gov.co/consultas/detalleProceso.do?numConstancia=15-13-3646279" TargetMode="External"/><Relationship Id="rId147" Type="http://schemas.openxmlformats.org/officeDocument/2006/relationships/hyperlink" Target="https://www.contratos.gov.co/consultas/detalleProceso.do?numConstancia=15-12-3627624" TargetMode="External"/><Relationship Id="rId168" Type="http://schemas.openxmlformats.org/officeDocument/2006/relationships/hyperlink" Target="https://www.contratos.gov.co/consultas/detalleProceso.do?numConstancia=15-12-3717341" TargetMode="External"/><Relationship Id="rId282" Type="http://schemas.openxmlformats.org/officeDocument/2006/relationships/hyperlink" Target="https://www.contratos.gov.co/consultas/detalleProceso.do?numConstancia=15-9-405944" TargetMode="External"/><Relationship Id="rId8" Type="http://schemas.openxmlformats.org/officeDocument/2006/relationships/hyperlink" Target="https://www.contratos.gov.co/consultas/detalleProceso.do?numConstancia=15-12-3322322" TargetMode="External"/><Relationship Id="rId51" Type="http://schemas.openxmlformats.org/officeDocument/2006/relationships/hyperlink" Target="file:///\\migcolfile\Contrataci&#243;n%202015\3%20Aceptaciones%20de%20Oferta\009%20LUZ%20NATALIA%20GOMEZ%20ZULUAGA%20-%20BOMBA%20CODI%20EL%20PUBELO" TargetMode="External"/><Relationship Id="rId72" Type="http://schemas.openxmlformats.org/officeDocument/2006/relationships/hyperlink" Target="https://www.contratos.gov.co/consultas/detalleProceso.do?numConstancia=15-12-3458552" TargetMode="External"/><Relationship Id="rId93" Type="http://schemas.openxmlformats.org/officeDocument/2006/relationships/hyperlink" Target="https://www.contratos.gov.co/consultas/detalleProceso.do?numConstancia=15-12-3501236" TargetMode="External"/><Relationship Id="rId98" Type="http://schemas.openxmlformats.org/officeDocument/2006/relationships/hyperlink" Target="https://www.contratos.gov.co/consultas/detalleProceso.do?numConstancia=15-17-3501350" TargetMode="External"/><Relationship Id="rId121" Type="http://schemas.openxmlformats.org/officeDocument/2006/relationships/hyperlink" Target="file:///\\migcolfile\Contrataci&#243;n%202015\3%20Aceptaciones%20de%20Oferta\016%20ELENA%20CAROLINA%20%20DE%20LA%20ROSA%20-%20MANTENIMIENTO%20SAN%20ANDRES" TargetMode="External"/><Relationship Id="rId142" Type="http://schemas.openxmlformats.org/officeDocument/2006/relationships/hyperlink" Target="https://www.contratos.gov.co/consultas/detalleProceso.do?numConstancia=15-12-3633428" TargetMode="External"/><Relationship Id="rId163" Type="http://schemas.openxmlformats.org/officeDocument/2006/relationships/hyperlink" Target="https://www.contratos.gov.co/consultas/detalleProceso.do?numConstancia=15-12-3709683" TargetMode="External"/><Relationship Id="rId184" Type="http://schemas.openxmlformats.org/officeDocument/2006/relationships/hyperlink" Target="https://www.contratos.gov.co/consultas/detalleProceso.do?numConstancia=15-13-3752198" TargetMode="External"/><Relationship Id="rId189" Type="http://schemas.openxmlformats.org/officeDocument/2006/relationships/hyperlink" Target="https://www.contratos.gov.co/consultas/detalleProceso.do?numConstancia=15-11-3762529" TargetMode="External"/><Relationship Id="rId219" Type="http://schemas.openxmlformats.org/officeDocument/2006/relationships/hyperlink" Target="http://www.colombiacompra.gov.co/es/amp-orden-de-compra/1860" TargetMode="External"/><Relationship Id="rId3" Type="http://schemas.openxmlformats.org/officeDocument/2006/relationships/hyperlink" Target="file:///\\migcolfile\Contrataci&#243;n%202015\1%20Contratos\002%20JOSE%20IGNACIO%20CASTILLO" TargetMode="External"/><Relationship Id="rId214" Type="http://schemas.openxmlformats.org/officeDocument/2006/relationships/hyperlink" Target="http://www.colombiacompra.gov.co/es/amp-orden-de-compra/1595" TargetMode="External"/><Relationship Id="rId230" Type="http://schemas.openxmlformats.org/officeDocument/2006/relationships/hyperlink" Target="http://www.colombiacompra.gov.co/es/amp-orden-de-compra/2223" TargetMode="External"/><Relationship Id="rId235" Type="http://schemas.openxmlformats.org/officeDocument/2006/relationships/hyperlink" Target="http://www.colombiacompra.gov.co/es/amp-orden-de-compra/2100" TargetMode="External"/><Relationship Id="rId251" Type="http://schemas.openxmlformats.org/officeDocument/2006/relationships/hyperlink" Target="https://www.contratos.gov.co/consultas/detalleProceso.do?numConstancia=15-12-3991815" TargetMode="External"/><Relationship Id="rId256" Type="http://schemas.openxmlformats.org/officeDocument/2006/relationships/hyperlink" Target="https://www.contratos.gov.co/consultas/detalleProceso.do?numConstancia=15-9-402732" TargetMode="External"/><Relationship Id="rId277" Type="http://schemas.openxmlformats.org/officeDocument/2006/relationships/hyperlink" Target="https://www.contratos.gov.co/consultas/detalleProceso.do?numConstancia=15-13-4173458" TargetMode="External"/><Relationship Id="rId298" Type="http://schemas.openxmlformats.org/officeDocument/2006/relationships/hyperlink" Target="https://www.contratos.gov.co/consultas/detalleProceso.do?numConstancia=15-11-4265763" TargetMode="External"/><Relationship Id="rId25" Type="http://schemas.openxmlformats.org/officeDocument/2006/relationships/hyperlink" Target="file:///\\migcolfile\Contrataci&#243;n%202015\1%20Contratos\013%20CESAR%20TORRES%20SUESCUN" TargetMode="External"/><Relationship Id="rId46" Type="http://schemas.openxmlformats.org/officeDocument/2006/relationships/hyperlink" Target="file:///\\migcolfile\Contrataci&#243;n%202015\1%20Contratos\017%20SCALA%20ASCENSORES%20S.A.S" TargetMode="External"/><Relationship Id="rId67" Type="http://schemas.openxmlformats.org/officeDocument/2006/relationships/hyperlink" Target="file:///\\migcolfile\Contrataci&#243;n%202015\1%20Contratos\026%20ANGIE%20CAROLINA%20OLIVARES%20BOLA&#209;OS" TargetMode="External"/><Relationship Id="rId116" Type="http://schemas.openxmlformats.org/officeDocument/2006/relationships/hyperlink" Target="https://www.contratos.gov.co/consultas/detalleProceso.do?numConstancia=15-12-3615690" TargetMode="External"/><Relationship Id="rId137" Type="http://schemas.openxmlformats.org/officeDocument/2006/relationships/hyperlink" Target="https://www.contratos.gov.co/consultas/detalleProceso.do?numConstancia=15-9-398777" TargetMode="External"/><Relationship Id="rId158" Type="http://schemas.openxmlformats.org/officeDocument/2006/relationships/hyperlink" Target="https://www.contratos.gov.co/consultas/detalleProceso.do?numConstancia=15-12-3670780" TargetMode="External"/><Relationship Id="rId272" Type="http://schemas.openxmlformats.org/officeDocument/2006/relationships/hyperlink" Target="https://www.contratos.gov.co/consultas/detalleProceso.do?numConstancia=15-13-4111186" TargetMode="External"/><Relationship Id="rId293" Type="http://schemas.openxmlformats.org/officeDocument/2006/relationships/hyperlink" Target="https://www.contratos.gov.co/consultas/detalleProceso.do?numConstancia=15-12-4223905" TargetMode="External"/><Relationship Id="rId302" Type="http://schemas.openxmlformats.org/officeDocument/2006/relationships/hyperlink" Target="https://www.contratos.gov.co/consultas/detalleProceso.do?numConstancia=15-12-4269272" TargetMode="External"/><Relationship Id="rId20" Type="http://schemas.openxmlformats.org/officeDocument/2006/relationships/hyperlink" Target="https://www.contratos.gov.co/consultas/detalleProceso.do?numConstancia=15-13-3341048" TargetMode="External"/><Relationship Id="rId41" Type="http://schemas.openxmlformats.org/officeDocument/2006/relationships/hyperlink" Target="file:///\\migcolfile\Contrataci&#243;n%202015\1%20Contratos\012%20ALFONSO%20VASQUEZ%20GUEVARA" TargetMode="External"/><Relationship Id="rId62" Type="http://schemas.openxmlformats.org/officeDocument/2006/relationships/hyperlink" Target="file:///\\migcolfile\Contrataci&#243;n%202015\1%20Contratos\023%20CARLOS%20ALBERTO%20BARRERO" TargetMode="External"/><Relationship Id="rId83" Type="http://schemas.openxmlformats.org/officeDocument/2006/relationships/hyperlink" Target="file:///\\migcolfile\Contrataci&#243;n%202015\3%20Aceptaciones%20de%20Oferta\012%20SATI%20SAS" TargetMode="External"/><Relationship Id="rId88" Type="http://schemas.openxmlformats.org/officeDocument/2006/relationships/hyperlink" Target="https://www.contratos.gov.co/consultas/detalleProceso.do?numConstancia=15-12-3359689" TargetMode="External"/><Relationship Id="rId111" Type="http://schemas.openxmlformats.org/officeDocument/2006/relationships/hyperlink" Target="https://www.contratos.gov.co/consultas/detalleProceso.do?numConstancia=15-12-3592639" TargetMode="External"/><Relationship Id="rId132" Type="http://schemas.openxmlformats.org/officeDocument/2006/relationships/hyperlink" Target="https://www.contratos.gov.co/consultas/detalleProceso.do?numConstancia=15-13-3662686" TargetMode="External"/><Relationship Id="rId153" Type="http://schemas.openxmlformats.org/officeDocument/2006/relationships/hyperlink" Target="https://www.contratos.gov.co/consultas/detalleProceso.do?numConstancia=15-12-3663421" TargetMode="External"/><Relationship Id="rId174" Type="http://schemas.openxmlformats.org/officeDocument/2006/relationships/hyperlink" Target="https://www.contratos.gov.co/consultas/detalleProceso.do?numConstancia=15-13-3729476" TargetMode="External"/><Relationship Id="rId179" Type="http://schemas.openxmlformats.org/officeDocument/2006/relationships/hyperlink" Target="https://www.contratos.gov.co/consultas/detalleProceso.do?numConstancia=15-12-3730124" TargetMode="External"/><Relationship Id="rId195" Type="http://schemas.openxmlformats.org/officeDocument/2006/relationships/hyperlink" Target="https://www.contratos.gov.co/consultas/detalleProceso.do?numConstancia=15-13-3845166" TargetMode="External"/><Relationship Id="rId209" Type="http://schemas.openxmlformats.org/officeDocument/2006/relationships/hyperlink" Target="https://www.contratos.gov.co/consultas/detalleProceso.do?numConstancia=15-13-3870336" TargetMode="External"/><Relationship Id="rId190" Type="http://schemas.openxmlformats.org/officeDocument/2006/relationships/hyperlink" Target="https://www.contratos.gov.co/consultas/detalleProceso.do?numConstancia=15-11-3772488" TargetMode="External"/><Relationship Id="rId204" Type="http://schemas.openxmlformats.org/officeDocument/2006/relationships/hyperlink" Target="https://www.contratos.gov.co/consultas/detalleProceso.do?numConstancia=15-12-3859488" TargetMode="External"/><Relationship Id="rId220" Type="http://schemas.openxmlformats.org/officeDocument/2006/relationships/hyperlink" Target="http://www.colombiacompra.gov.co/es/amp-orden-de-compra/1861" TargetMode="External"/><Relationship Id="rId225" Type="http://schemas.openxmlformats.org/officeDocument/2006/relationships/hyperlink" Target="http://www.colombiacompra.gov.co/es/amp-orden-de-compra/2014" TargetMode="External"/><Relationship Id="rId241" Type="http://schemas.openxmlformats.org/officeDocument/2006/relationships/hyperlink" Target="https://www.contratos.gov.co/consultas/detalleProceso.do?numConstancia=15-12-3888567" TargetMode="External"/><Relationship Id="rId246" Type="http://schemas.openxmlformats.org/officeDocument/2006/relationships/hyperlink" Target="https://www.contratos.gov.co/consultas/detalleProceso.do?numConstancia=15-12-3928537" TargetMode="External"/><Relationship Id="rId267" Type="http://schemas.openxmlformats.org/officeDocument/2006/relationships/hyperlink" Target="https://www.contratos.gov.co/consultas/detalleProceso.do?numConstancia=15-12-4038764" TargetMode="External"/><Relationship Id="rId288" Type="http://schemas.openxmlformats.org/officeDocument/2006/relationships/hyperlink" Target="https://www.contratos.gov.co/consultas/detalleProceso.do?numConstancia=15-12-4216190" TargetMode="External"/><Relationship Id="rId15" Type="http://schemas.openxmlformats.org/officeDocument/2006/relationships/hyperlink" Target="https://www.contratos.gov.co/consultas/detalleProceso.do?numConstancia=15-12-3346174" TargetMode="External"/><Relationship Id="rId36" Type="http://schemas.openxmlformats.org/officeDocument/2006/relationships/hyperlink" Target="file:///\\migcolfile\Contrataci&#243;n%202015\3%20Aceptaciones%20de%20Oferta\003%20LILA%20MARGARITA%20ARTEAGA%20TILVE%20-%20TALLER%20FORD%20DE%20LA%20COSTA" TargetMode="External"/><Relationship Id="rId57" Type="http://schemas.openxmlformats.org/officeDocument/2006/relationships/hyperlink" Target="https://www.contratos.gov.co/consultas/detalleProceso.do?numConstancia=15-12-3414991" TargetMode="External"/><Relationship Id="rId106" Type="http://schemas.openxmlformats.org/officeDocument/2006/relationships/hyperlink" Target="https://www.contratos.gov.co/consultas/detalleProceso.do?numConstancia=15-9-397578" TargetMode="External"/><Relationship Id="rId127" Type="http://schemas.openxmlformats.org/officeDocument/2006/relationships/hyperlink" Target="https://www.contratos.gov.co/consultas/detalleProceso.do?numConstancia=15-13-3648709" TargetMode="External"/><Relationship Id="rId262" Type="http://schemas.openxmlformats.org/officeDocument/2006/relationships/hyperlink" Target="http://www.colombiacompra.gov.co/es/amp-orden-de-compra/3037" TargetMode="External"/><Relationship Id="rId283" Type="http://schemas.openxmlformats.org/officeDocument/2006/relationships/hyperlink" Target="https://www.contratos.gov.co/consultas/detalleProceso.do?numConstancia=15-9-405932" TargetMode="External"/><Relationship Id="rId10" Type="http://schemas.openxmlformats.org/officeDocument/2006/relationships/hyperlink" Target="https://www.contratos.gov.co/consultas/detalleProceso.do?numConstancia=15-12-3337191" TargetMode="External"/><Relationship Id="rId31" Type="http://schemas.openxmlformats.org/officeDocument/2006/relationships/hyperlink" Target="https://www.contratos.gov.co/consultas/detalleProceso.do?numConstancia=15-13-3372662" TargetMode="External"/><Relationship Id="rId52" Type="http://schemas.openxmlformats.org/officeDocument/2006/relationships/hyperlink" Target="file:///\\migcolfile\Contrataci&#243;n%202015\3%20Aceptaciones%20de%20Oferta\008%20KAREN%20MARIN-%20SERVICENTRO%20IBERIA" TargetMode="External"/><Relationship Id="rId73" Type="http://schemas.openxmlformats.org/officeDocument/2006/relationships/hyperlink" Target="file:///\\migcolfile\Contrataci&#243;n%202015\1%20Contratos\028%20NORBERTO%20RUBIANO%20MARTINEZ" TargetMode="External"/><Relationship Id="rId78" Type="http://schemas.openxmlformats.org/officeDocument/2006/relationships/hyperlink" Target="https://www.contratos.gov.co/consultas/detalleProceso.do?numConstancia=15-12-3480684" TargetMode="External"/><Relationship Id="rId94" Type="http://schemas.openxmlformats.org/officeDocument/2006/relationships/hyperlink" Target="https://www.contratos.gov.co/consultas/detalleProceso.do?numConstancia=15-12-3522743" TargetMode="External"/><Relationship Id="rId99" Type="http://schemas.openxmlformats.org/officeDocument/2006/relationships/hyperlink" Target="https://www.contratos.gov.co/consultas/detalleProceso.do?numConstancia=15-11-3536330" TargetMode="External"/><Relationship Id="rId101" Type="http://schemas.openxmlformats.org/officeDocument/2006/relationships/hyperlink" Target="https://www.contratos.gov.co/consultas/detalleProceso.do?numConstancia=15-13-3460051" TargetMode="External"/><Relationship Id="rId122" Type="http://schemas.openxmlformats.org/officeDocument/2006/relationships/hyperlink" Target="https://www.contratos.gov.co/consultas/detalleProceso.do?numConstancia=15-13-3637286" TargetMode="External"/><Relationship Id="rId143" Type="http://schemas.openxmlformats.org/officeDocument/2006/relationships/hyperlink" Target="https://www.contratos.gov.co/consultas/detalleProceso.do?numConstancia=15-12-3632154" TargetMode="External"/><Relationship Id="rId148" Type="http://schemas.openxmlformats.org/officeDocument/2006/relationships/hyperlink" Target="https://www.contratos.gov.co/consultas/detalleProceso.do?numConstancia=15-12-3651579" TargetMode="External"/><Relationship Id="rId164" Type="http://schemas.openxmlformats.org/officeDocument/2006/relationships/hyperlink" Target="mailto:M@ICROTEL%20LTDA" TargetMode="External"/><Relationship Id="rId169" Type="http://schemas.openxmlformats.org/officeDocument/2006/relationships/hyperlink" Target="https://www.contratos.gov.co/consultas/detalleProceso.do?numConstancia=15-12-3709623" TargetMode="External"/><Relationship Id="rId185" Type="http://schemas.openxmlformats.org/officeDocument/2006/relationships/hyperlink" Target="https://www.contratos.gov.co/consultas/detalleProceso.do?numConstancia=15-12-3780933" TargetMode="External"/><Relationship Id="rId4" Type="http://schemas.openxmlformats.org/officeDocument/2006/relationships/hyperlink" Target="https://www.contratos.gov.co/consultas/detalleProceso.do?numConstancia=15-12-3305102" TargetMode="External"/><Relationship Id="rId9" Type="http://schemas.openxmlformats.org/officeDocument/2006/relationships/hyperlink" Target="file:///\\migcolfile\Contrataci&#243;n%202015\1%20Contratos\005%20RUBEN%20DARIO%20%20GONZALEZ" TargetMode="External"/><Relationship Id="rId180" Type="http://schemas.openxmlformats.org/officeDocument/2006/relationships/hyperlink" Target="https://www.contratos.gov.co/consultas/detalleProceso.do?numConstancia=15-12-3736857" TargetMode="External"/><Relationship Id="rId210" Type="http://schemas.openxmlformats.org/officeDocument/2006/relationships/hyperlink" Target="https://www.contratos.gov.co/consultas/detalleProceso.do?numConstancia=15-13-3880465" TargetMode="External"/><Relationship Id="rId215" Type="http://schemas.openxmlformats.org/officeDocument/2006/relationships/hyperlink" Target="http://www.colombiacompra.gov.co/es/amp-orden-de-compra/1672" TargetMode="External"/><Relationship Id="rId236" Type="http://schemas.openxmlformats.org/officeDocument/2006/relationships/hyperlink" Target="http://www.colombiacompra.gov.co/es/amp-orden-de-compra/2420" TargetMode="External"/><Relationship Id="rId257" Type="http://schemas.openxmlformats.org/officeDocument/2006/relationships/hyperlink" Target="https://www.contratos.gov.co/consultas/detalleProceso.do?numConstancia=15-9-402808" TargetMode="External"/><Relationship Id="rId278" Type="http://schemas.openxmlformats.org/officeDocument/2006/relationships/hyperlink" Target="https://www.contratos.gov.co/consultas/detalleProceso.do?numConstancia=15-13-4174272" TargetMode="External"/><Relationship Id="rId26" Type="http://schemas.openxmlformats.org/officeDocument/2006/relationships/hyperlink" Target="file:///\\migcolfile\Contrataci&#243;n%202015\1%20Contratos\014%20JULIO%20ALBERTO%20GONZALEZ%20SEPULVEDA" TargetMode="External"/><Relationship Id="rId231" Type="http://schemas.openxmlformats.org/officeDocument/2006/relationships/hyperlink" Target="http://www.colombiacompra.gov.co/es/amp-orden-de-compra/2226" TargetMode="External"/><Relationship Id="rId252" Type="http://schemas.openxmlformats.org/officeDocument/2006/relationships/hyperlink" Target="https://www.contratos.gov.co/consultas/detalleProceso.do?numConstancia=15-11-3978927" TargetMode="External"/><Relationship Id="rId273" Type="http://schemas.openxmlformats.org/officeDocument/2006/relationships/hyperlink" Target="https://www.contratos.gov.co/consultas/detalleProceso.do?numConstancia=15-12-4149671" TargetMode="External"/><Relationship Id="rId294" Type="http://schemas.openxmlformats.org/officeDocument/2006/relationships/hyperlink" Target="https://www.contratos.gov.co/consultas/detalleProceso.do?numConstancia=15-13-3983361" TargetMode="External"/><Relationship Id="rId47" Type="http://schemas.openxmlformats.org/officeDocument/2006/relationships/hyperlink" Target="https://www.contratos.gov.co/consultas/detalleProceso.do?numConstancia=15-12-3392567" TargetMode="External"/><Relationship Id="rId68" Type="http://schemas.openxmlformats.org/officeDocument/2006/relationships/hyperlink" Target="https://www.contratos.gov.co/consultas/detalleProceso.do?numConstancia=15-12-3437907" TargetMode="External"/><Relationship Id="rId89" Type="http://schemas.openxmlformats.org/officeDocument/2006/relationships/hyperlink" Target="https://www.contratos.gov.co/consultas/detalleProceso.do?numConstancia=15-1-133511" TargetMode="External"/><Relationship Id="rId112" Type="http://schemas.openxmlformats.org/officeDocument/2006/relationships/hyperlink" Target="https://www.contratos.gov.co/consultas/detalleProceso.do?numConstancia=15-12-3615489" TargetMode="External"/><Relationship Id="rId133" Type="http://schemas.openxmlformats.org/officeDocument/2006/relationships/hyperlink" Target="https://www.contratos.gov.co/consultas/detalleProceso.do?numConstancia=15-13-3647574" TargetMode="External"/><Relationship Id="rId154" Type="http://schemas.openxmlformats.org/officeDocument/2006/relationships/hyperlink" Target="https://www.contratos.gov.co/consultas/detalleProceso.do?numConstancia=15-13-3299296" TargetMode="External"/><Relationship Id="rId175" Type="http://schemas.openxmlformats.org/officeDocument/2006/relationships/hyperlink" Target="https://www.contratos.gov.co/consultas/detalleProceso.do?numConstancia=15-13-3741311" TargetMode="External"/><Relationship Id="rId196" Type="http://schemas.openxmlformats.org/officeDocument/2006/relationships/hyperlink" Target="https://www.contratos.gov.co/consultas/detalleProceso.do?numConstancia=15-12-3827700" TargetMode="External"/><Relationship Id="rId200" Type="http://schemas.openxmlformats.org/officeDocument/2006/relationships/hyperlink" Target="https://www.contratos.gov.co/consultas/detalleProceso.do?numConstancia=15-9-401160" TargetMode="External"/><Relationship Id="rId16" Type="http://schemas.openxmlformats.org/officeDocument/2006/relationships/hyperlink" Target="file:///\\migcolfile\Contrataci&#243;n%202015\1%20Contratos\010%20JOAQUIN%20ALFONSO%20MEJIA%20PARRA" TargetMode="External"/><Relationship Id="rId221" Type="http://schemas.openxmlformats.org/officeDocument/2006/relationships/hyperlink" Target="http://www.colombiacompra.gov.co/es/amp-orden-de-compra/1902" TargetMode="External"/><Relationship Id="rId242" Type="http://schemas.openxmlformats.org/officeDocument/2006/relationships/hyperlink" Target="https://www.contratos.gov.co/consultas/detalleProceso.do?numConstancia=15-9-401479" TargetMode="External"/><Relationship Id="rId263" Type="http://schemas.openxmlformats.org/officeDocument/2006/relationships/hyperlink" Target="http://www.colombiacompra.gov.co/es/amp-orden-de-compra/3188" TargetMode="External"/><Relationship Id="rId284" Type="http://schemas.openxmlformats.org/officeDocument/2006/relationships/hyperlink" Target="https://www.contratos.gov.co/consultas/detalleProceso.do?numConstancia=15-9-406818" TargetMode="External"/><Relationship Id="rId37" Type="http://schemas.openxmlformats.org/officeDocument/2006/relationships/hyperlink" Target="file:///\\migcolfile\Contrataci&#243;n%202015\3%20Aceptaciones%20de%20Oferta\004%20EUFEMINIANO%20VERGEL%20ORTEGA" TargetMode="External"/><Relationship Id="rId58" Type="http://schemas.openxmlformats.org/officeDocument/2006/relationships/hyperlink" Target="file:///\\migcolfile\Contrataci&#243;n%202015\1%20Contratos\021%20PERIODICO%20EL%20TIEMPO" TargetMode="External"/><Relationship Id="rId79" Type="http://schemas.openxmlformats.org/officeDocument/2006/relationships/hyperlink" Target="file:///\\migcolfile\Contrataci&#243;n%202015\1%20Contratos\031%20OLBER%20TORO%20VALENCIA" TargetMode="External"/><Relationship Id="rId102" Type="http://schemas.openxmlformats.org/officeDocument/2006/relationships/hyperlink" Target="https://www.contratos.gov.co/consultas/detalleProceso.do?numConstancia=15-13-3528328" TargetMode="External"/><Relationship Id="rId123" Type="http://schemas.openxmlformats.org/officeDocument/2006/relationships/hyperlink" Target="https://www.contratos.gov.co/consultas/detalleProceso.do?numConstancia=15-13-3633497" TargetMode="External"/><Relationship Id="rId144" Type="http://schemas.openxmlformats.org/officeDocument/2006/relationships/hyperlink" Target="https://www.contratos.gov.co/consultas/detalleProceso.do?numConstancia=15-12-3626485" TargetMode="External"/><Relationship Id="rId90" Type="http://schemas.openxmlformats.org/officeDocument/2006/relationships/hyperlink" Target="https://www.contratos.gov.co/consultas/detalleProceso.do?numConstancia=15-13-3501168" TargetMode="External"/><Relationship Id="rId165" Type="http://schemas.openxmlformats.org/officeDocument/2006/relationships/hyperlink" Target="https://www.contratos.gov.co/consultas/detalleProceso.do?numConstancia=15-13-3603553" TargetMode="External"/><Relationship Id="rId186" Type="http://schemas.openxmlformats.org/officeDocument/2006/relationships/hyperlink" Target="https://www.contratos.gov.co/consultas/detalleProceso.do?numConstancia=15-13-3660650" TargetMode="External"/><Relationship Id="rId211" Type="http://schemas.openxmlformats.org/officeDocument/2006/relationships/hyperlink" Target="https://www.contratos.gov.co/consultas/detalleProceso.do?numConstancia=15-12-3863893" TargetMode="External"/><Relationship Id="rId232" Type="http://schemas.openxmlformats.org/officeDocument/2006/relationships/hyperlink" Target="http://www.colombiacompra.gov.co/es/amp-orden-de-compra/2233" TargetMode="External"/><Relationship Id="rId253" Type="http://schemas.openxmlformats.org/officeDocument/2006/relationships/hyperlink" Target="https://www.contratos.gov.co/consultas/detalleProceso.do?numConstancia=15-11-3992615" TargetMode="External"/><Relationship Id="rId274" Type="http://schemas.openxmlformats.org/officeDocument/2006/relationships/hyperlink" Target="https://www.contratos.gov.co/consultas/detalleProceso.do?numConstancia=15-12-4154937" TargetMode="External"/><Relationship Id="rId295" Type="http://schemas.openxmlformats.org/officeDocument/2006/relationships/hyperlink" Target="https://www.contratos.gov.co/consultas/detalleProceso.do?numConstancia=15-13-4229591" TargetMode="External"/><Relationship Id="rId27" Type="http://schemas.openxmlformats.org/officeDocument/2006/relationships/hyperlink" Target="https://www.contratos.gov.co/consultas/detalleProceso.do?numConstancia=15-12-3359595" TargetMode="External"/><Relationship Id="rId48" Type="http://schemas.openxmlformats.org/officeDocument/2006/relationships/hyperlink" Target="file:///\\migcolfile\Contrataci&#243;n%202015\1%20Contratos\018%20CENTRAL%20PARKING" TargetMode="External"/><Relationship Id="rId69" Type="http://schemas.openxmlformats.org/officeDocument/2006/relationships/hyperlink" Target="https://www.contratos.gov.co/consultas/detalleProceso.do?numConstancia=15-12-3439267" TargetMode="External"/><Relationship Id="rId113" Type="http://schemas.openxmlformats.org/officeDocument/2006/relationships/hyperlink" Target="https://www.contratos.gov.co/consultas/detalleProceso.do?numConstancia=15-13-3617275" TargetMode="External"/><Relationship Id="rId134" Type="http://schemas.openxmlformats.org/officeDocument/2006/relationships/hyperlink" Target="https://www.contratos.gov.co/consultas/detalleProceso.do?numConstancia=15-13-3647649" TargetMode="External"/><Relationship Id="rId80" Type="http://schemas.openxmlformats.org/officeDocument/2006/relationships/hyperlink" Target="https://www.contratos.gov.co/consultas/detalleProceso.do?numConstancia=15-11-3385819" TargetMode="External"/><Relationship Id="rId155" Type="http://schemas.openxmlformats.org/officeDocument/2006/relationships/hyperlink" Target="https://www.contratos.gov.co/consultas/detalleProceso.do?numConstancia=15-13-3305426" TargetMode="External"/><Relationship Id="rId176" Type="http://schemas.openxmlformats.org/officeDocument/2006/relationships/hyperlink" Target="https://www.contratos.gov.co/consultas/detalleProceso.do?numConstancia=15-12-3739775" TargetMode="External"/><Relationship Id="rId197" Type="http://schemas.openxmlformats.org/officeDocument/2006/relationships/hyperlink" Target="https://www.contratos.gov.co/consultas/detalleProceso.do?numConstancia=15-12-3734912" TargetMode="External"/><Relationship Id="rId201" Type="http://schemas.openxmlformats.org/officeDocument/2006/relationships/hyperlink" Target="https://www.contratos.gov.co/consultas/detalleProceso.do?numConstancia=15-12-3836655" TargetMode="External"/><Relationship Id="rId222" Type="http://schemas.openxmlformats.org/officeDocument/2006/relationships/hyperlink" Target="http://www.colombiacompra.gov.co/es/amp-orden-de-compra/1987" TargetMode="External"/><Relationship Id="rId243" Type="http://schemas.openxmlformats.org/officeDocument/2006/relationships/hyperlink" Target="https://www.contratos.gov.co/consultas/detalleProceso.do?numConstancia=15-13-3949052" TargetMode="External"/><Relationship Id="rId264" Type="http://schemas.openxmlformats.org/officeDocument/2006/relationships/hyperlink" Target="https://www.contratos.gov.co/consultas/detalleProceso.do?numConstancia=15-9-399960" TargetMode="External"/><Relationship Id="rId285" Type="http://schemas.openxmlformats.org/officeDocument/2006/relationships/hyperlink" Target="https://www.contratos.gov.co/consultas/detalleProceso.do?numConstancia=15-12-4201954" TargetMode="External"/><Relationship Id="rId17" Type="http://schemas.openxmlformats.org/officeDocument/2006/relationships/hyperlink" Target="https://www.contratos.gov.co/consultas/detalleProceso.do?numConstancia=15-13-3341125" TargetMode="External"/><Relationship Id="rId38" Type="http://schemas.openxmlformats.org/officeDocument/2006/relationships/hyperlink" Target="https://www.contratos.gov.co/consultas/detalleProceso.do?numConstancia=15-13-3386113" TargetMode="External"/><Relationship Id="rId59" Type="http://schemas.openxmlformats.org/officeDocument/2006/relationships/hyperlink" Target="file:///\\migcolfile\Contrataci&#243;n%202015\1%20Contratos\022%20INGENIAN%20SOFTWARE" TargetMode="External"/><Relationship Id="rId103" Type="http://schemas.openxmlformats.org/officeDocument/2006/relationships/hyperlink" Target="https://www.contratos.gov.co/consultas/detalleProceso.do?numConstancia=15-12-3568774" TargetMode="External"/><Relationship Id="rId124" Type="http://schemas.openxmlformats.org/officeDocument/2006/relationships/hyperlink" Target="https://www.contratos.gov.co/consultas/detalleProceso.do?numConstancia=15-13-3637203" TargetMode="External"/><Relationship Id="rId70" Type="http://schemas.openxmlformats.org/officeDocument/2006/relationships/hyperlink" Target="file:///\\migcolfile\Contrataci&#243;n%202015\1%20Contratos\027%20ILBA%20MILADY%20VARGAS" TargetMode="External"/><Relationship Id="rId91" Type="http://schemas.openxmlformats.org/officeDocument/2006/relationships/hyperlink" Target="https://www.contratos.gov.co/consultas/detalleProceso.do?numConstancia=15-13-3508806" TargetMode="External"/><Relationship Id="rId145" Type="http://schemas.openxmlformats.org/officeDocument/2006/relationships/hyperlink" Target="https://www.contratos.gov.co/consultas/detalleProceso.do?numConstancia=15-12-3626597" TargetMode="External"/><Relationship Id="rId166" Type="http://schemas.openxmlformats.org/officeDocument/2006/relationships/hyperlink" Target="https://www.contratos.gov.co/consultas/detalleProceso.do?numConstancia=15-13-3646279" TargetMode="External"/><Relationship Id="rId187" Type="http://schemas.openxmlformats.org/officeDocument/2006/relationships/hyperlink" Target="https://www.contratos.gov.co/consultas/detalleProceso.do?numConstancia=15-13-3769743" TargetMode="External"/><Relationship Id="rId1" Type="http://schemas.openxmlformats.org/officeDocument/2006/relationships/hyperlink" Target="file:///\\migcolfile\Contrataci&#243;n%202015\1%20Contratos\001%20Jose%20Alfredo%20Guerrero%20Monroy" TargetMode="External"/><Relationship Id="rId212" Type="http://schemas.openxmlformats.org/officeDocument/2006/relationships/hyperlink" Target="http://www.colombiacompra.gov.co/es/amp-orden-de-compra/1444" TargetMode="External"/><Relationship Id="rId233" Type="http://schemas.openxmlformats.org/officeDocument/2006/relationships/hyperlink" Target="http://www.colombiacompra.gov.co/es/amp-orden-de-compra/2235" TargetMode="External"/><Relationship Id="rId254" Type="http://schemas.openxmlformats.org/officeDocument/2006/relationships/hyperlink" Target="https://www.contratos.gov.co/consultas/detalleProceso.do?numConstancia=15-9-402651" TargetMode="External"/><Relationship Id="rId28" Type="http://schemas.openxmlformats.org/officeDocument/2006/relationships/hyperlink" Target="https://www.contratos.gov.co/consultas/detalleProceso.do?numConstancia=15-13-3365793" TargetMode="External"/><Relationship Id="rId49" Type="http://schemas.openxmlformats.org/officeDocument/2006/relationships/hyperlink" Target="https://www.contratos.gov.co/consultas/detalleProceso.do?numConstancia=15-12-3393986" TargetMode="External"/><Relationship Id="rId114" Type="http://schemas.openxmlformats.org/officeDocument/2006/relationships/hyperlink" Target="https://www.contratos.gov.co/consultas/detalleProceso.do?numConstancia=15-12-3604723" TargetMode="External"/><Relationship Id="rId275" Type="http://schemas.openxmlformats.org/officeDocument/2006/relationships/hyperlink" Target="https://www.contratos.gov.co/consultas/detalleProceso.do?numConstancia=15-12-4161939" TargetMode="External"/><Relationship Id="rId296" Type="http://schemas.openxmlformats.org/officeDocument/2006/relationships/hyperlink" Target="https://www.contratos.gov.co/consultas/detalleProceso.do?numConstancia=15-12-4246800" TargetMode="External"/><Relationship Id="rId300" Type="http://schemas.openxmlformats.org/officeDocument/2006/relationships/hyperlink" Target="https://www.contratos.gov.co/consultas/detalleProceso.do?numConstancia=15-12-4269680" TargetMode="External"/><Relationship Id="rId60" Type="http://schemas.openxmlformats.org/officeDocument/2006/relationships/hyperlink" Target="https://www.contratos.gov.co/consultas/detalleProceso.do?numConstancia=15-12-3400474" TargetMode="External"/><Relationship Id="rId81" Type="http://schemas.openxmlformats.org/officeDocument/2006/relationships/hyperlink" Target="https://www.contratos.gov.co/consultas/detalleProceso.do?numConstancia=15-9-396850" TargetMode="External"/><Relationship Id="rId135" Type="http://schemas.openxmlformats.org/officeDocument/2006/relationships/hyperlink" Target="https://www.contratos.gov.co/consultas/detalleProceso.do?numConstancia=15-9-398746" TargetMode="External"/><Relationship Id="rId156" Type="http://schemas.openxmlformats.org/officeDocument/2006/relationships/hyperlink" Target="https://www.contratos.gov.co/consultas/detalleProceso.do?numConstancia=15-13-3316787" TargetMode="External"/><Relationship Id="rId177" Type="http://schemas.openxmlformats.org/officeDocument/2006/relationships/hyperlink" Target="https://www.contratos.gov.co/consultas/detalleProceso.do?numConstancia=15-12-3719129" TargetMode="External"/><Relationship Id="rId198" Type="http://schemas.openxmlformats.org/officeDocument/2006/relationships/hyperlink" Target="https://www.contratos.gov.co/consultas/detalleProceso.do?numConstancia=15-12-3729547" TargetMode="External"/><Relationship Id="rId202" Type="http://schemas.openxmlformats.org/officeDocument/2006/relationships/hyperlink" Target="https://www.contratos.gov.co/consultas/detalleProceso.do?numConstancia=15-12-3843811" TargetMode="External"/><Relationship Id="rId223" Type="http://schemas.openxmlformats.org/officeDocument/2006/relationships/hyperlink" Target="http://www.colombiacompra.gov.co/es/amp-orden-de-compra/2008" TargetMode="External"/><Relationship Id="rId244" Type="http://schemas.openxmlformats.org/officeDocument/2006/relationships/hyperlink" Target="https://www.contratos.gov.co/consultas/detalleProceso.do?numConstancia=15-13-3949239" TargetMode="External"/><Relationship Id="rId18" Type="http://schemas.openxmlformats.org/officeDocument/2006/relationships/hyperlink" Target="https://www.contratos.gov.co/consultas/detalleProceso.do?numConstancia=15-13-3342454" TargetMode="External"/><Relationship Id="rId39" Type="http://schemas.openxmlformats.org/officeDocument/2006/relationships/hyperlink" Target="file:///\\migcolfile\Contrataci&#243;n%202015\1%20Contratos\009%20MAIRA%20ORJUELA%20TRUJILLO" TargetMode="External"/><Relationship Id="rId265" Type="http://schemas.openxmlformats.org/officeDocument/2006/relationships/hyperlink" Target="https://www.contratos.gov.co/consultas/detalleProceso.do?numConstancia=15-12-4002294" TargetMode="External"/><Relationship Id="rId286" Type="http://schemas.openxmlformats.org/officeDocument/2006/relationships/hyperlink" Target="https://www.contratos.gov.co/consultas/detalleProceso.do?numConstancia=15-12-4202063" TargetMode="External"/><Relationship Id="rId50" Type="http://schemas.openxmlformats.org/officeDocument/2006/relationships/hyperlink" Target="file:///\\migcolfile\Contrataci&#243;n%202015\1%20Contratos\019%20ASESORES%20FINANCIEROS%20VILLAZ&#211;N%20GUTIERREZ%20S.A" TargetMode="External"/><Relationship Id="rId104" Type="http://schemas.openxmlformats.org/officeDocument/2006/relationships/hyperlink" Target="https://www.contratos.gov.co/consultas/detalleProceso.do?numConstancia=15-12-3568869" TargetMode="External"/><Relationship Id="rId125" Type="http://schemas.openxmlformats.org/officeDocument/2006/relationships/hyperlink" Target="https://www.contratos.gov.co/consultas/detalleProceso.do?numConstancia=15-13-3637405" TargetMode="External"/><Relationship Id="rId146" Type="http://schemas.openxmlformats.org/officeDocument/2006/relationships/hyperlink" Target="https://www.contratos.gov.co/consultas/detalleProceso.do?numConstancia=15-12-3625006" TargetMode="External"/><Relationship Id="rId167" Type="http://schemas.openxmlformats.org/officeDocument/2006/relationships/hyperlink" Target="https://www.contratos.gov.co/consultas/detalleProceso.do?numConstancia=15-12-3719343" TargetMode="External"/><Relationship Id="rId188" Type="http://schemas.openxmlformats.org/officeDocument/2006/relationships/hyperlink" Target="https://www.contratos.gov.co/consultas/detalleProceso.do?numConstancia=15-13-3771556" TargetMode="External"/><Relationship Id="rId71" Type="http://schemas.openxmlformats.org/officeDocument/2006/relationships/hyperlink" Target="https://www.contratos.gov.co/consultas/detalleProceso.do?numConstancia=15-13-3452894" TargetMode="External"/><Relationship Id="rId92" Type="http://schemas.openxmlformats.org/officeDocument/2006/relationships/hyperlink" Target="file:///\\migcolfile\Contrataci&#243;n%202015\1%20Contratos\032%20SERGIO%20DAVID%20GOMEZ%20BARRERA" TargetMode="External"/><Relationship Id="rId213" Type="http://schemas.openxmlformats.org/officeDocument/2006/relationships/hyperlink" Target="http://www.colombiacompra.gov.co/es/amp-orden-de-compra/1444" TargetMode="External"/><Relationship Id="rId234" Type="http://schemas.openxmlformats.org/officeDocument/2006/relationships/hyperlink" Target="http://www.colombiacompra.gov.co/es/amp-orden-de-compra/223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DF593"/>
  <sheetViews>
    <sheetView tabSelected="1" zoomScaleNormal="100" zoomScaleSheetLayoutView="85" workbookViewId="0">
      <pane xSplit="3" ySplit="1" topLeftCell="G254" activePane="bottomRight" state="frozen"/>
      <selection activeCell="K887" sqref="K887"/>
      <selection pane="topRight" activeCell="K887" sqref="K887"/>
      <selection pane="bottomLeft" activeCell="K887" sqref="K887"/>
      <selection pane="bottomRight" activeCell="G213" sqref="G213"/>
    </sheetView>
  </sheetViews>
  <sheetFormatPr baseColWidth="10" defaultColWidth="14.42578125" defaultRowHeight="12.75" x14ac:dyDescent="0.25"/>
  <cols>
    <col min="1" max="1" width="2.140625" style="75" customWidth="1"/>
    <col min="2" max="2" width="6.140625" style="309" hidden="1" customWidth="1"/>
    <col min="3" max="3" width="5.42578125" style="1" hidden="1" customWidth="1"/>
    <col min="4" max="4" width="6.7109375" style="222" hidden="1" customWidth="1"/>
    <col min="5" max="5" width="11.42578125" style="293" hidden="1" customWidth="1"/>
    <col min="6" max="6" width="16.42578125" style="318" hidden="1" customWidth="1"/>
    <col min="7" max="7" width="10.7109375" style="319" customWidth="1"/>
    <col min="8" max="8" width="13.85546875" style="320" customWidth="1"/>
    <col min="9" max="9" width="11.7109375" style="321" customWidth="1"/>
    <col min="10" max="10" width="17.28515625" style="322" hidden="1" customWidth="1"/>
    <col min="11" max="11" width="36.42578125" style="323" customWidth="1"/>
    <col min="12" max="12" width="14.28515625" style="324" hidden="1" customWidth="1"/>
    <col min="13" max="13" width="9.85546875" style="325" hidden="1" customWidth="1"/>
    <col min="14" max="14" width="16" style="325" hidden="1" customWidth="1"/>
    <col min="15" max="15" width="16.7109375" style="104" customWidth="1"/>
    <col min="16" max="17" width="14.28515625" style="293" customWidth="1"/>
    <col min="18" max="18" width="9" style="326" hidden="1" customWidth="1"/>
    <col min="19" max="19" width="11.85546875" style="327" hidden="1" customWidth="1"/>
    <col min="20" max="20" width="13.5703125" style="326" hidden="1" customWidth="1"/>
    <col min="21" max="21" width="11.7109375" style="104" customWidth="1"/>
    <col min="22" max="22" width="11.7109375" style="20" hidden="1" customWidth="1"/>
    <col min="23" max="23" width="11.7109375" style="10" hidden="1" customWidth="1"/>
    <col min="24" max="24" width="14.85546875" style="322" customWidth="1"/>
    <col min="25" max="25" width="16.140625" style="322" customWidth="1"/>
    <col min="26" max="26" width="15.85546875" style="322" hidden="1" customWidth="1"/>
    <col min="27" max="27" width="13.85546875" style="322" hidden="1" customWidth="1"/>
    <col min="28" max="28" width="37.28515625" style="322" customWidth="1"/>
    <col min="29" max="29" width="15.7109375" style="328" customWidth="1"/>
    <col min="30" max="30" width="12.7109375" style="329" hidden="1" customWidth="1"/>
    <col min="31" max="31" width="11.42578125" style="330" customWidth="1"/>
    <col min="32" max="32" width="11.42578125" style="331" customWidth="1"/>
    <col min="33" max="33" width="10.85546875" style="330" customWidth="1"/>
    <col min="34" max="34" width="14.28515625" style="332" customWidth="1"/>
    <col min="35" max="36" width="14.7109375" style="330" hidden="1" customWidth="1"/>
    <col min="37" max="37" width="16.28515625" style="332" hidden="1" customWidth="1"/>
    <col min="38" max="38" width="29.5703125" style="330" hidden="1" customWidth="1"/>
    <col min="39" max="39" width="14.7109375" style="332" hidden="1" customWidth="1"/>
    <col min="40" max="40" width="17.42578125" style="104" hidden="1" customWidth="1"/>
    <col min="41" max="41" width="15.7109375" style="104" hidden="1" customWidth="1"/>
    <col min="42" max="42" width="17.7109375" style="104" hidden="1" customWidth="1"/>
    <col min="43" max="43" width="14" style="333" hidden="1" customWidth="1"/>
    <col min="44" max="44" width="11.7109375" style="334" hidden="1" customWidth="1"/>
    <col min="45" max="46" width="14.140625" style="335" hidden="1" customWidth="1"/>
    <col min="47" max="47" width="15.140625" style="336" hidden="1" customWidth="1"/>
    <col min="48" max="48" width="12.85546875" style="337" hidden="1" customWidth="1"/>
    <col min="49" max="49" width="13.5703125" style="337" hidden="1" customWidth="1"/>
    <col min="50" max="50" width="11.7109375" style="338" hidden="1" customWidth="1"/>
    <col min="51" max="51" width="13.5703125" style="338" hidden="1" customWidth="1"/>
    <col min="52" max="52" width="11.7109375" style="338" hidden="1" customWidth="1"/>
    <col min="53" max="53" width="39.28515625" style="339" hidden="1" customWidth="1"/>
    <col min="54" max="54" width="19.5703125" style="104" hidden="1" customWidth="1"/>
    <col min="55" max="55" width="32.140625" style="340" hidden="1" customWidth="1"/>
    <col min="56" max="57" width="10.85546875" style="20" hidden="1" customWidth="1"/>
    <col min="58" max="58" width="14" style="10" hidden="1" customWidth="1"/>
    <col min="59" max="59" width="14" style="22" hidden="1" customWidth="1"/>
    <col min="60" max="60" width="14" style="20" hidden="1" customWidth="1"/>
    <col min="61" max="61" width="15.5703125" style="10" hidden="1" customWidth="1"/>
    <col min="62" max="62" width="12.5703125" style="64" hidden="1" customWidth="1"/>
    <col min="63" max="63" width="12.5703125" style="20" hidden="1" customWidth="1"/>
    <col min="64" max="65" width="12.5703125" style="10" hidden="1" customWidth="1"/>
    <col min="66" max="66" width="12.5703125" style="20" hidden="1" customWidth="1"/>
    <col min="67" max="67" width="12.5703125" style="10" hidden="1" customWidth="1"/>
    <col min="68" max="69" width="11.7109375" style="64" hidden="1" customWidth="1"/>
    <col min="70" max="70" width="12.85546875" style="10" hidden="1" customWidth="1"/>
    <col min="71" max="71" width="12.5703125" style="10" hidden="1" customWidth="1"/>
    <col min="72" max="72" width="12.5703125" style="20" hidden="1" customWidth="1"/>
    <col min="73" max="73" width="12.5703125" style="10" hidden="1" customWidth="1"/>
    <col min="74" max="75" width="22.42578125" style="235" hidden="1" customWidth="1"/>
    <col min="76" max="76" width="15.140625" style="235" hidden="1" customWidth="1"/>
    <col min="77" max="77" width="11.7109375" style="12" hidden="1" customWidth="1"/>
    <col min="78" max="78" width="11.5703125" style="12" hidden="1" customWidth="1"/>
    <col min="79" max="79" width="11.5703125" style="329" hidden="1" customWidth="1"/>
    <col min="80" max="80" width="11.5703125" style="12" hidden="1" customWidth="1"/>
    <col min="81" max="81" width="11.5703125" style="10" hidden="1" customWidth="1"/>
    <col min="82" max="83" width="11.5703125" style="12" hidden="1" customWidth="1"/>
    <col min="84" max="84" width="11.5703125" style="329" hidden="1" customWidth="1"/>
    <col min="85" max="85" width="11.5703125" style="12" hidden="1" customWidth="1"/>
    <col min="86" max="86" width="11.5703125" style="10" hidden="1" customWidth="1"/>
    <col min="87" max="88" width="11.7109375" style="12" hidden="1" customWidth="1"/>
    <col min="89" max="89" width="11.5703125" style="329" hidden="1" customWidth="1"/>
    <col min="90" max="90" width="11.5703125" style="12" hidden="1" customWidth="1"/>
    <col min="91" max="91" width="11.5703125" style="10" hidden="1" customWidth="1"/>
    <col min="92" max="92" width="11.7109375" style="9" hidden="1" customWidth="1"/>
    <col min="93" max="93" width="13.42578125" style="20" hidden="1" customWidth="1"/>
    <col min="94" max="94" width="11.7109375" style="22" hidden="1" customWidth="1"/>
    <col min="95" max="95" width="22.42578125" style="10" hidden="1" customWidth="1"/>
    <col min="96" max="96" width="21.42578125" style="9" hidden="1" customWidth="1"/>
    <col min="97" max="97" width="19.28515625" style="341" hidden="1" customWidth="1"/>
    <col min="98" max="100" width="11.7109375" style="226" hidden="1" customWidth="1"/>
    <col min="101" max="101" width="13.7109375" style="293" hidden="1" customWidth="1"/>
    <col min="102" max="102" width="1.28515625" style="293" hidden="1" customWidth="1"/>
    <col min="103" max="103" width="15.7109375" style="293" hidden="1" customWidth="1"/>
    <col min="104" max="104" width="13.5703125" style="293" hidden="1" customWidth="1"/>
    <col min="105" max="105" width="11.42578125" style="293" hidden="1" customWidth="1"/>
    <col min="106" max="106" width="12" style="104" hidden="1" customWidth="1"/>
    <col min="107" max="107" width="14.5703125" style="342" hidden="1" customWidth="1"/>
    <col min="108" max="108" width="14.5703125" style="293" hidden="1" customWidth="1"/>
    <col min="109" max="109" width="16.42578125" style="104" hidden="1" customWidth="1"/>
    <col min="110" max="110" width="14.42578125" style="293" hidden="1" customWidth="1"/>
    <col min="111" max="16384" width="14.42578125" style="75"/>
  </cols>
  <sheetData>
    <row r="1" spans="2:110" s="298" customFormat="1" ht="47.25" customHeight="1" thickBot="1" x14ac:dyDescent="0.3">
      <c r="B1" s="298" t="s">
        <v>205</v>
      </c>
      <c r="C1" s="294" t="s">
        <v>226</v>
      </c>
      <c r="D1" s="221" t="s">
        <v>1373</v>
      </c>
      <c r="E1" s="161" t="s">
        <v>31</v>
      </c>
      <c r="F1" s="162" t="s">
        <v>423</v>
      </c>
      <c r="G1" s="163" t="s">
        <v>0</v>
      </c>
      <c r="H1" s="164" t="s">
        <v>155</v>
      </c>
      <c r="I1" s="164" t="s">
        <v>1</v>
      </c>
      <c r="J1" s="164" t="s">
        <v>117</v>
      </c>
      <c r="K1" s="164" t="s">
        <v>6</v>
      </c>
      <c r="L1" s="165" t="s">
        <v>418</v>
      </c>
      <c r="M1" s="364" t="s">
        <v>1673</v>
      </c>
      <c r="N1" s="166" t="s">
        <v>224</v>
      </c>
      <c r="O1" s="168" t="s">
        <v>1802</v>
      </c>
      <c r="P1" s="168" t="s">
        <v>1374</v>
      </c>
      <c r="Q1" s="168" t="s">
        <v>3</v>
      </c>
      <c r="R1" s="167" t="s">
        <v>1675</v>
      </c>
      <c r="S1" s="168" t="s">
        <v>205</v>
      </c>
      <c r="T1" s="169" t="s">
        <v>30</v>
      </c>
      <c r="U1" s="163" t="s">
        <v>2</v>
      </c>
      <c r="V1" s="199" t="s">
        <v>183</v>
      </c>
      <c r="W1" s="200" t="s">
        <v>182</v>
      </c>
      <c r="X1" s="164" t="s">
        <v>4</v>
      </c>
      <c r="Y1" s="164" t="s">
        <v>4</v>
      </c>
      <c r="Z1" s="164" t="s">
        <v>83</v>
      </c>
      <c r="AA1" s="164" t="s">
        <v>89</v>
      </c>
      <c r="AB1" s="164" t="s">
        <v>5</v>
      </c>
      <c r="AC1" s="164" t="s">
        <v>225</v>
      </c>
      <c r="AD1" s="164" t="s">
        <v>69</v>
      </c>
      <c r="AE1" s="168" t="s">
        <v>13</v>
      </c>
      <c r="AF1" s="166" t="s">
        <v>178</v>
      </c>
      <c r="AG1" s="170" t="s">
        <v>179</v>
      </c>
      <c r="AH1" s="171" t="s">
        <v>215</v>
      </c>
      <c r="AI1" s="166" t="s">
        <v>216</v>
      </c>
      <c r="AJ1" s="304" t="s">
        <v>1698</v>
      </c>
      <c r="AK1" s="353" t="s">
        <v>1699</v>
      </c>
      <c r="AL1" s="304" t="s">
        <v>1700</v>
      </c>
      <c r="AM1" s="171" t="s">
        <v>261</v>
      </c>
      <c r="AN1" s="171" t="s">
        <v>242</v>
      </c>
      <c r="AO1" s="171" t="s">
        <v>136</v>
      </c>
      <c r="AP1" s="164" t="s">
        <v>137</v>
      </c>
      <c r="AQ1" s="172" t="s">
        <v>26</v>
      </c>
      <c r="AR1" s="173" t="s">
        <v>27</v>
      </c>
      <c r="AS1" s="173" t="s">
        <v>17</v>
      </c>
      <c r="AT1" s="173" t="s">
        <v>122</v>
      </c>
      <c r="AU1" s="174" t="s">
        <v>16</v>
      </c>
      <c r="AV1" s="175" t="s">
        <v>51</v>
      </c>
      <c r="AW1" s="176" t="s">
        <v>35</v>
      </c>
      <c r="AX1" s="170" t="s">
        <v>42</v>
      </c>
      <c r="AY1" s="170" t="s">
        <v>1676</v>
      </c>
      <c r="AZ1" s="170"/>
      <c r="BA1" s="211" t="s">
        <v>138</v>
      </c>
      <c r="BB1" s="177" t="s">
        <v>139</v>
      </c>
      <c r="BC1" s="313" t="s">
        <v>1705</v>
      </c>
      <c r="BD1" s="178" t="s">
        <v>217</v>
      </c>
      <c r="BE1" s="179" t="s">
        <v>184</v>
      </c>
      <c r="BF1" s="180" t="s">
        <v>25</v>
      </c>
      <c r="BG1" s="181" t="s">
        <v>205</v>
      </c>
      <c r="BH1" s="179" t="s">
        <v>183</v>
      </c>
      <c r="BI1" s="180" t="s">
        <v>182</v>
      </c>
      <c r="BJ1" s="65" t="s">
        <v>217</v>
      </c>
      <c r="BK1" s="78" t="s">
        <v>184</v>
      </c>
      <c r="BL1" s="51" t="s">
        <v>25</v>
      </c>
      <c r="BM1" s="52" t="s">
        <v>205</v>
      </c>
      <c r="BN1" s="53" t="s">
        <v>183</v>
      </c>
      <c r="BO1" s="54" t="s">
        <v>182</v>
      </c>
      <c r="BP1" s="182" t="s">
        <v>217</v>
      </c>
      <c r="BQ1" s="68" t="s">
        <v>184</v>
      </c>
      <c r="BR1" s="51" t="s">
        <v>25</v>
      </c>
      <c r="BS1" s="52" t="s">
        <v>205</v>
      </c>
      <c r="BT1" s="53" t="s">
        <v>183</v>
      </c>
      <c r="BU1" s="183" t="s">
        <v>182</v>
      </c>
      <c r="BV1" s="314" t="s">
        <v>150</v>
      </c>
      <c r="BW1" s="315" t="s">
        <v>152</v>
      </c>
      <c r="BX1" s="233" t="s">
        <v>107</v>
      </c>
      <c r="BY1" s="184" t="s">
        <v>218</v>
      </c>
      <c r="BZ1" s="185" t="s">
        <v>108</v>
      </c>
      <c r="CA1" s="181" t="s">
        <v>205</v>
      </c>
      <c r="CB1" s="179" t="s">
        <v>183</v>
      </c>
      <c r="CC1" s="186" t="s">
        <v>182</v>
      </c>
      <c r="CD1" s="184" t="s">
        <v>218</v>
      </c>
      <c r="CE1" s="187" t="s">
        <v>108</v>
      </c>
      <c r="CF1" s="348" t="s">
        <v>205</v>
      </c>
      <c r="CG1" s="188" t="s">
        <v>183</v>
      </c>
      <c r="CH1" s="189" t="s">
        <v>182</v>
      </c>
      <c r="CI1" s="184" t="s">
        <v>218</v>
      </c>
      <c r="CJ1" s="190" t="s">
        <v>108</v>
      </c>
      <c r="CK1" s="351" t="s">
        <v>205</v>
      </c>
      <c r="CL1" s="191" t="s">
        <v>183</v>
      </c>
      <c r="CM1" s="192" t="s">
        <v>182</v>
      </c>
      <c r="CN1" s="193" t="s">
        <v>113</v>
      </c>
      <c r="CO1" s="194" t="s">
        <v>35</v>
      </c>
      <c r="CP1" s="195"/>
      <c r="CQ1" s="196" t="s">
        <v>229</v>
      </c>
      <c r="CR1" s="197" t="s">
        <v>228</v>
      </c>
      <c r="CS1" s="553" t="s">
        <v>106</v>
      </c>
      <c r="CT1" s="554"/>
      <c r="CU1" s="227" t="s">
        <v>78</v>
      </c>
      <c r="CV1" s="223"/>
      <c r="CW1" s="198" t="s">
        <v>3</v>
      </c>
      <c r="CX1" s="295"/>
      <c r="CY1" s="296" t="s">
        <v>200</v>
      </c>
      <c r="CZ1" s="198" t="s">
        <v>201</v>
      </c>
      <c r="DA1" s="198" t="s">
        <v>1678</v>
      </c>
      <c r="DB1" s="297" t="s">
        <v>1679</v>
      </c>
      <c r="DC1" s="300" t="s">
        <v>1681</v>
      </c>
      <c r="DD1" s="290">
        <v>42277</v>
      </c>
      <c r="DE1" s="297" t="s">
        <v>1680</v>
      </c>
      <c r="DF1" s="198" t="s">
        <v>1682</v>
      </c>
    </row>
    <row r="2" spans="2:110" s="21" customFormat="1" ht="99.95" hidden="1" customHeight="1" x14ac:dyDescent="0.25">
      <c r="B2" s="307">
        <v>6.6666666666666666E-2</v>
      </c>
      <c r="C2" s="85">
        <f t="shared" ref="C2:C65" si="0">+IF(U2="",0,U2)</f>
        <v>1</v>
      </c>
      <c r="D2" s="1"/>
      <c r="E2" s="111" t="s">
        <v>39</v>
      </c>
      <c r="F2" s="112" t="s">
        <v>989</v>
      </c>
      <c r="G2" s="113" t="s">
        <v>8</v>
      </c>
      <c r="H2" s="114">
        <v>42017</v>
      </c>
      <c r="I2" s="115" t="s">
        <v>62</v>
      </c>
      <c r="J2" s="116" t="s">
        <v>236</v>
      </c>
      <c r="K2" s="117" t="s">
        <v>243</v>
      </c>
      <c r="L2" s="118">
        <v>37</v>
      </c>
      <c r="M2" s="119">
        <v>151015</v>
      </c>
      <c r="N2" s="119" t="s">
        <v>196</v>
      </c>
      <c r="O2" s="17">
        <v>20632150</v>
      </c>
      <c r="P2" s="120" t="s">
        <v>20</v>
      </c>
      <c r="Q2" s="121" t="s">
        <v>15</v>
      </c>
      <c r="R2" s="122"/>
      <c r="S2" s="230"/>
      <c r="T2" s="123"/>
      <c r="U2" s="124">
        <v>1</v>
      </c>
      <c r="V2" s="201">
        <v>42033</v>
      </c>
      <c r="W2" s="202">
        <v>0</v>
      </c>
      <c r="X2" s="116" t="s">
        <v>23</v>
      </c>
      <c r="Y2" s="116" t="s">
        <v>23</v>
      </c>
      <c r="Z2" s="116" t="s">
        <v>84</v>
      </c>
      <c r="AA2" s="116" t="s">
        <v>318</v>
      </c>
      <c r="AB2" s="126" t="s">
        <v>317</v>
      </c>
      <c r="AC2" s="127">
        <v>5297659</v>
      </c>
      <c r="AD2" s="128"/>
      <c r="AE2" s="121">
        <v>42031</v>
      </c>
      <c r="AF2" s="129" t="s">
        <v>319</v>
      </c>
      <c r="AG2" s="121" t="s">
        <v>176</v>
      </c>
      <c r="AH2" s="17">
        <v>29415</v>
      </c>
      <c r="AI2" s="121">
        <v>42031</v>
      </c>
      <c r="AJ2" s="305" t="s">
        <v>680</v>
      </c>
      <c r="AK2" s="306" t="s">
        <v>849</v>
      </c>
      <c r="AL2" s="306" t="s">
        <v>694</v>
      </c>
      <c r="AM2" s="17"/>
      <c r="AN2" s="17">
        <v>20632150</v>
      </c>
      <c r="AO2" s="125"/>
      <c r="AP2" s="130">
        <f t="shared" ref="AP2:AP65" si="1">+AN2+AO2</f>
        <v>20632150</v>
      </c>
      <c r="AQ2" s="131" t="s">
        <v>40</v>
      </c>
      <c r="AR2" s="132" t="s">
        <v>101</v>
      </c>
      <c r="AS2" s="132" t="s">
        <v>101</v>
      </c>
      <c r="AT2" s="132" t="s">
        <v>101</v>
      </c>
      <c r="AU2" s="133" t="s">
        <v>101</v>
      </c>
      <c r="AV2" s="134">
        <v>42037</v>
      </c>
      <c r="AW2" s="121">
        <v>42369</v>
      </c>
      <c r="AX2" s="17">
        <f t="shared" ref="AX2:AX18" si="2">+AW2-AV2</f>
        <v>332</v>
      </c>
      <c r="AY2" s="17"/>
      <c r="AZ2" s="232"/>
      <c r="BA2" s="135" t="s">
        <v>28</v>
      </c>
      <c r="BB2" s="17" t="e">
        <f>LOOKUP(BA2,#REF!,#REF!)</f>
        <v>#REF!</v>
      </c>
      <c r="BC2" s="310"/>
      <c r="BD2" s="354"/>
      <c r="BE2" s="355">
        <v>42118</v>
      </c>
      <c r="BF2" s="356">
        <v>6189645</v>
      </c>
      <c r="BG2" s="357">
        <v>0.13333333333333333</v>
      </c>
      <c r="BH2" s="355">
        <v>42118</v>
      </c>
      <c r="BI2" s="358">
        <v>0</v>
      </c>
      <c r="BJ2" s="136"/>
      <c r="BK2" s="137"/>
      <c r="BL2" s="138"/>
      <c r="BM2" s="138"/>
      <c r="BN2" s="139"/>
      <c r="BO2" s="140"/>
      <c r="BP2" s="141"/>
      <c r="BQ2" s="142"/>
      <c r="BR2" s="143"/>
      <c r="BS2" s="144"/>
      <c r="BT2" s="145"/>
      <c r="BU2" s="146"/>
      <c r="BV2" s="316">
        <f>+AO2</f>
        <v>0</v>
      </c>
      <c r="BW2" s="317">
        <f t="shared" ref="BW2" si="3">+BF2+BL2+BR2</f>
        <v>6189645</v>
      </c>
      <c r="BX2" s="234">
        <f>+AP2+BW2</f>
        <v>26821795</v>
      </c>
      <c r="BY2" s="360">
        <v>42118</v>
      </c>
      <c r="BZ2" s="361">
        <v>42459</v>
      </c>
      <c r="CA2" s="362" t="s">
        <v>1446</v>
      </c>
      <c r="CB2" s="361">
        <v>42118</v>
      </c>
      <c r="CC2" s="363"/>
      <c r="CD2" s="147"/>
      <c r="CE2" s="148"/>
      <c r="CF2" s="148"/>
      <c r="CG2" s="148"/>
      <c r="CH2" s="140"/>
      <c r="CI2" s="149"/>
      <c r="CJ2" s="150"/>
      <c r="CK2" s="151"/>
      <c r="CL2" s="151"/>
      <c r="CM2" s="152"/>
      <c r="CN2" s="153"/>
      <c r="CO2" s="154">
        <f t="shared" ref="CO2:CO43" si="4">+IF(BZ2&gt;AW2,IF(CE2&gt;BZ2,IF(CJ2&gt;CE2,CJ2,CE2),BZ2),AW2)</f>
        <v>42459</v>
      </c>
      <c r="CP2" s="155"/>
      <c r="CQ2" s="156"/>
      <c r="CR2" s="157"/>
      <c r="CS2" s="287" t="e">
        <f>+SUMIFS(#REF!,#REF!,AH2)</f>
        <v>#REF!</v>
      </c>
      <c r="CT2" s="288" t="e">
        <f>+SUMIFS(#REF!,#REF!,BD2)+SUMIFS(#REF!,#REF!,BJ2)+SUMIFS(#REF!,#REF!,BP2)</f>
        <v>#REF!</v>
      </c>
      <c r="CU2" s="228" t="e">
        <f>+(CS2+CT2)/BX2</f>
        <v>#REF!</v>
      </c>
      <c r="CV2" s="224"/>
      <c r="CW2" s="159" t="str">
        <f t="shared" ref="CW2:CW26" si="5">+Q2</f>
        <v>EJECUCION</v>
      </c>
      <c r="CX2" s="291"/>
      <c r="CY2" s="158">
        <f t="shared" ref="CY2:CY26" si="6">+AV2</f>
        <v>42037</v>
      </c>
      <c r="CZ2" s="159">
        <f t="shared" ref="CZ2:CZ26" si="7">+CO2</f>
        <v>42459</v>
      </c>
      <c r="DA2" s="160">
        <f>+CZ2-CY2</f>
        <v>422</v>
      </c>
      <c r="DB2" s="160">
        <f t="shared" ref="DB2:DB26" si="8">+$DD$1-CY2</f>
        <v>240</v>
      </c>
      <c r="DC2" s="301">
        <f>+IF(DB2&gt;=DA2,100,(DB2/DA2)*100)</f>
        <v>56.872037914691944</v>
      </c>
      <c r="DD2" s="555" t="s">
        <v>1683</v>
      </c>
      <c r="DE2" s="160">
        <f>+DC2</f>
        <v>56.872037914691944</v>
      </c>
      <c r="DF2" s="303" t="e">
        <f>+CU2</f>
        <v>#REF!</v>
      </c>
    </row>
    <row r="3" spans="2:110" s="21" customFormat="1" ht="99.95" hidden="1" customHeight="1" x14ac:dyDescent="0.25">
      <c r="B3" s="307">
        <v>6.6666666666666666E-2</v>
      </c>
      <c r="C3" s="85">
        <f t="shared" si="0"/>
        <v>2</v>
      </c>
      <c r="D3" s="1"/>
      <c r="E3" s="102" t="s">
        <v>39</v>
      </c>
      <c r="F3" s="81" t="s">
        <v>921</v>
      </c>
      <c r="G3" s="19"/>
      <c r="H3" s="16">
        <v>42018</v>
      </c>
      <c r="I3" s="56" t="s">
        <v>105</v>
      </c>
      <c r="J3" s="14" t="s">
        <v>246</v>
      </c>
      <c r="K3" s="74" t="s">
        <v>245</v>
      </c>
      <c r="L3" s="5">
        <v>25</v>
      </c>
      <c r="M3" s="13">
        <v>80111600</v>
      </c>
      <c r="N3" s="13" t="s">
        <v>247</v>
      </c>
      <c r="O3" s="8">
        <v>17500000</v>
      </c>
      <c r="P3" s="80" t="s">
        <v>20</v>
      </c>
      <c r="Q3" s="4" t="s">
        <v>15</v>
      </c>
      <c r="R3" s="69"/>
      <c r="S3" s="231"/>
      <c r="T3" s="70"/>
      <c r="U3" s="108">
        <v>2</v>
      </c>
      <c r="V3" s="203">
        <v>42018</v>
      </c>
      <c r="W3" s="204">
        <v>0</v>
      </c>
      <c r="X3" s="14" t="s">
        <v>58</v>
      </c>
      <c r="Y3" s="14" t="s">
        <v>123</v>
      </c>
      <c r="Z3" s="14" t="s">
        <v>80</v>
      </c>
      <c r="AA3" s="14" t="s">
        <v>80</v>
      </c>
      <c r="AB3" s="57" t="s">
        <v>53</v>
      </c>
      <c r="AC3" s="15">
        <v>93366585</v>
      </c>
      <c r="AD3" s="2"/>
      <c r="AE3" s="4">
        <v>42018</v>
      </c>
      <c r="AF3" s="6" t="s">
        <v>248</v>
      </c>
      <c r="AG3" s="4" t="s">
        <v>166</v>
      </c>
      <c r="AH3" s="8">
        <v>10615</v>
      </c>
      <c r="AI3" s="4">
        <v>42018</v>
      </c>
      <c r="AJ3" s="305" t="s">
        <v>680</v>
      </c>
      <c r="AK3" s="306" t="s">
        <v>803</v>
      </c>
      <c r="AL3" s="306" t="s">
        <v>678</v>
      </c>
      <c r="AM3" s="8">
        <v>3500000</v>
      </c>
      <c r="AN3" s="8">
        <v>17500000</v>
      </c>
      <c r="AO3" s="11"/>
      <c r="AP3" s="18">
        <f t="shared" si="1"/>
        <v>17500000</v>
      </c>
      <c r="AQ3" s="48" t="s">
        <v>40</v>
      </c>
      <c r="AR3" s="49" t="s">
        <v>101</v>
      </c>
      <c r="AS3" s="49" t="s">
        <v>101</v>
      </c>
      <c r="AT3" s="49" t="s">
        <v>101</v>
      </c>
      <c r="AU3" s="50" t="s">
        <v>101</v>
      </c>
      <c r="AV3" s="23">
        <v>42018</v>
      </c>
      <c r="AW3" s="4">
        <f>+AV3+150</f>
        <v>42168</v>
      </c>
      <c r="AX3" s="8">
        <f t="shared" si="2"/>
        <v>150</v>
      </c>
      <c r="AY3" s="8"/>
      <c r="AZ3" s="8"/>
      <c r="BA3" s="212" t="s">
        <v>252</v>
      </c>
      <c r="BB3" s="17" t="e">
        <f>LOOKUP(BA3,#REF!,#REF!)</f>
        <v>#REF!</v>
      </c>
      <c r="BC3" s="310"/>
      <c r="BD3" s="63"/>
      <c r="BE3" s="28"/>
      <c r="BF3" s="30"/>
      <c r="BG3" s="30"/>
      <c r="BH3" s="28"/>
      <c r="BI3" s="31"/>
      <c r="BJ3" s="66"/>
      <c r="BK3" s="79"/>
      <c r="BL3" s="32"/>
      <c r="BM3" s="32"/>
      <c r="BN3" s="55"/>
      <c r="BO3" s="33"/>
      <c r="BP3" s="67"/>
      <c r="BQ3" s="73"/>
      <c r="BR3" s="35"/>
      <c r="BS3" s="36"/>
      <c r="BT3" s="62"/>
      <c r="BU3" s="37"/>
      <c r="BV3" s="316">
        <f t="shared" ref="BV3:BV66" si="9">+AO3</f>
        <v>0</v>
      </c>
      <c r="BW3" s="317">
        <f t="shared" ref="BW3:BW66" si="10">+BF3+BL3+BR3</f>
        <v>0</v>
      </c>
      <c r="BX3" s="234">
        <f t="shared" ref="BX3:BX66" si="11">+AP3+BW3</f>
        <v>17500000</v>
      </c>
      <c r="BY3" s="41"/>
      <c r="BZ3" s="29"/>
      <c r="CA3" s="29"/>
      <c r="CB3" s="29"/>
      <c r="CC3" s="40"/>
      <c r="CD3" s="42"/>
      <c r="CE3" s="34"/>
      <c r="CF3" s="34"/>
      <c r="CG3" s="34"/>
      <c r="CH3" s="33"/>
      <c r="CI3" s="43"/>
      <c r="CJ3" s="44"/>
      <c r="CK3" s="38"/>
      <c r="CL3" s="38"/>
      <c r="CM3" s="39"/>
      <c r="CN3" s="45"/>
      <c r="CO3" s="71">
        <f t="shared" si="4"/>
        <v>42168</v>
      </c>
      <c r="CP3" s="46"/>
      <c r="CQ3" s="72"/>
      <c r="CR3" s="47"/>
      <c r="CS3" s="287" t="e">
        <f>+SUMIFS(#REF!,#REF!,AH3)</f>
        <v>#REF!</v>
      </c>
      <c r="CT3" s="288" t="e">
        <f>+SUMIFS(#REF!,#REF!,BD3)+SUMIFS(#REF!,#REF!,BJ3)+SUMIFS(#REF!,#REF!,BP3)</f>
        <v>#REF!</v>
      </c>
      <c r="CU3" s="228" t="e">
        <f t="shared" ref="CU3:CU66" si="12">+(CS3+CT3)/BX3</f>
        <v>#REF!</v>
      </c>
      <c r="CV3" s="225"/>
      <c r="CW3" s="58" t="str">
        <f t="shared" si="5"/>
        <v>EJECUCION</v>
      </c>
      <c r="CX3" s="292"/>
      <c r="CY3" s="60">
        <f t="shared" si="6"/>
        <v>42018</v>
      </c>
      <c r="CZ3" s="58">
        <f t="shared" si="7"/>
        <v>42168</v>
      </c>
      <c r="DA3" s="59">
        <f t="shared" ref="DA3" si="13">+CZ3-CY3</f>
        <v>150</v>
      </c>
      <c r="DB3" s="160">
        <f t="shared" si="8"/>
        <v>259</v>
      </c>
      <c r="DC3" s="301">
        <f t="shared" ref="DC3:DC66" si="14">+IF(DB3&gt;=DA3,100,(DB3/DA3)*100)</f>
        <v>100</v>
      </c>
      <c r="DD3" s="556"/>
      <c r="DE3" s="160">
        <f t="shared" ref="DE3:DE66" si="15">+DC3</f>
        <v>100</v>
      </c>
      <c r="DF3" s="303" t="e">
        <f t="shared" ref="DF3:DF66" si="16">+CU3</f>
        <v>#REF!</v>
      </c>
    </row>
    <row r="4" spans="2:110" s="21" customFormat="1" ht="99.95" hidden="1" customHeight="1" x14ac:dyDescent="0.25">
      <c r="B4" s="307">
        <v>6.6666666666666666E-2</v>
      </c>
      <c r="C4" s="85">
        <f t="shared" si="0"/>
        <v>2</v>
      </c>
      <c r="D4" s="1"/>
      <c r="E4" s="2" t="s">
        <v>32</v>
      </c>
      <c r="F4" s="81" t="s">
        <v>990</v>
      </c>
      <c r="G4" s="19" t="s">
        <v>444</v>
      </c>
      <c r="H4" s="16">
        <v>42018</v>
      </c>
      <c r="I4" s="56" t="s">
        <v>62</v>
      </c>
      <c r="J4" s="14" t="s">
        <v>230</v>
      </c>
      <c r="K4" s="74" t="s">
        <v>253</v>
      </c>
      <c r="L4" s="5">
        <v>39</v>
      </c>
      <c r="M4" s="13">
        <v>80131502</v>
      </c>
      <c r="N4" s="13" t="s">
        <v>254</v>
      </c>
      <c r="O4" s="8">
        <v>2846565</v>
      </c>
      <c r="P4" s="80" t="s">
        <v>20</v>
      </c>
      <c r="Q4" s="4" t="s">
        <v>15</v>
      </c>
      <c r="R4" s="69"/>
      <c r="S4" s="231"/>
      <c r="T4" s="70"/>
      <c r="U4" s="77">
        <v>2</v>
      </c>
      <c r="V4" s="203">
        <v>42032</v>
      </c>
      <c r="W4" s="204">
        <v>0</v>
      </c>
      <c r="X4" s="14" t="s">
        <v>7</v>
      </c>
      <c r="Y4" s="14" t="s">
        <v>7</v>
      </c>
      <c r="Z4" s="14" t="s">
        <v>96</v>
      </c>
      <c r="AA4" s="14" t="s">
        <v>97</v>
      </c>
      <c r="AB4" s="57" t="s">
        <v>422</v>
      </c>
      <c r="AC4" s="15">
        <v>4351924</v>
      </c>
      <c r="AD4" s="2"/>
      <c r="AE4" s="4">
        <v>42031</v>
      </c>
      <c r="AF4" s="6" t="s">
        <v>267</v>
      </c>
      <c r="AG4" s="4" t="s">
        <v>165</v>
      </c>
      <c r="AH4" s="8">
        <v>29515</v>
      </c>
      <c r="AI4" s="4">
        <v>42031</v>
      </c>
      <c r="AJ4" s="305" t="s">
        <v>680</v>
      </c>
      <c r="AK4" s="306" t="s">
        <v>826</v>
      </c>
      <c r="AL4" s="306" t="s">
        <v>678</v>
      </c>
      <c r="AM4" s="8"/>
      <c r="AN4" s="8">
        <v>2846565</v>
      </c>
      <c r="AO4" s="11"/>
      <c r="AP4" s="18">
        <f t="shared" si="1"/>
        <v>2846565</v>
      </c>
      <c r="AQ4" s="48" t="s">
        <v>40</v>
      </c>
      <c r="AR4" s="49" t="s">
        <v>101</v>
      </c>
      <c r="AS4" s="49" t="s">
        <v>101</v>
      </c>
      <c r="AT4" s="49" t="s">
        <v>101</v>
      </c>
      <c r="AU4" s="50" t="s">
        <v>101</v>
      </c>
      <c r="AV4" s="23">
        <v>42032</v>
      </c>
      <c r="AW4" s="4">
        <f>+AV4+(6*30)</f>
        <v>42212</v>
      </c>
      <c r="AX4" s="8">
        <f t="shared" si="2"/>
        <v>180</v>
      </c>
      <c r="AY4" s="8"/>
      <c r="AZ4" s="8"/>
      <c r="BA4" s="212" t="s">
        <v>147</v>
      </c>
      <c r="BB4" s="17" t="e">
        <f>LOOKUP(BA4,#REF!,#REF!)</f>
        <v>#REF!</v>
      </c>
      <c r="BC4" s="310"/>
      <c r="BD4" s="89"/>
      <c r="BE4" s="28">
        <v>42199</v>
      </c>
      <c r="BF4" s="30">
        <v>1423282.5</v>
      </c>
      <c r="BG4" s="346" t="s">
        <v>1674</v>
      </c>
      <c r="BH4" s="28">
        <v>42199</v>
      </c>
      <c r="BI4" s="31">
        <v>0</v>
      </c>
      <c r="BJ4" s="66"/>
      <c r="BK4" s="79"/>
      <c r="BL4" s="32"/>
      <c r="BM4" s="32"/>
      <c r="BN4" s="55"/>
      <c r="BO4" s="33"/>
      <c r="BP4" s="67"/>
      <c r="BQ4" s="73"/>
      <c r="BR4" s="35"/>
      <c r="BS4" s="36"/>
      <c r="BT4" s="62"/>
      <c r="BU4" s="37"/>
      <c r="BV4" s="316">
        <f t="shared" si="9"/>
        <v>0</v>
      </c>
      <c r="BW4" s="317">
        <f t="shared" si="10"/>
        <v>1423282.5</v>
      </c>
      <c r="BX4" s="234">
        <f t="shared" si="11"/>
        <v>4269847.5</v>
      </c>
      <c r="BY4" s="41">
        <v>42199</v>
      </c>
      <c r="BZ4" s="29">
        <v>42304</v>
      </c>
      <c r="CA4" s="347" t="s">
        <v>1674</v>
      </c>
      <c r="CB4" s="29">
        <v>42199</v>
      </c>
      <c r="CC4" s="40"/>
      <c r="CD4" s="42"/>
      <c r="CE4" s="34"/>
      <c r="CF4" s="349"/>
      <c r="CG4" s="34"/>
      <c r="CH4" s="33"/>
      <c r="CI4" s="43"/>
      <c r="CJ4" s="44"/>
      <c r="CK4" s="38"/>
      <c r="CL4" s="38"/>
      <c r="CM4" s="39"/>
      <c r="CN4" s="45"/>
      <c r="CO4" s="71">
        <f t="shared" si="4"/>
        <v>42304</v>
      </c>
      <c r="CP4" s="46"/>
      <c r="CQ4" s="72"/>
      <c r="CR4" s="47"/>
      <c r="CS4" s="287" t="e">
        <f>+SUMIFS(#REF!,#REF!,AH4)</f>
        <v>#REF!</v>
      </c>
      <c r="CT4" s="288" t="e">
        <f>+SUMIFS(#REF!,#REF!,BD4)+SUMIFS(#REF!,#REF!,BJ4)+SUMIFS(#REF!,#REF!,BP4)</f>
        <v>#REF!</v>
      </c>
      <c r="CU4" s="228" t="e">
        <f t="shared" si="12"/>
        <v>#REF!</v>
      </c>
      <c r="CV4" s="225"/>
      <c r="CW4" s="58" t="str">
        <f t="shared" si="5"/>
        <v>EJECUCION</v>
      </c>
      <c r="CX4" s="292"/>
      <c r="CY4" s="60">
        <f t="shared" si="6"/>
        <v>42032</v>
      </c>
      <c r="CZ4" s="58">
        <f t="shared" si="7"/>
        <v>42304</v>
      </c>
      <c r="DA4" s="59">
        <f t="shared" ref="DA4:DA67" si="17">+CZ4-CY4</f>
        <v>272</v>
      </c>
      <c r="DB4" s="160">
        <f t="shared" si="8"/>
        <v>245</v>
      </c>
      <c r="DC4" s="301">
        <f t="shared" si="14"/>
        <v>90.07352941176471</v>
      </c>
      <c r="DD4" s="557"/>
      <c r="DE4" s="160">
        <f t="shared" si="15"/>
        <v>90.07352941176471</v>
      </c>
      <c r="DF4" s="303" t="e">
        <f t="shared" si="16"/>
        <v>#REF!</v>
      </c>
    </row>
    <row r="5" spans="2:110" s="21" customFormat="1" ht="99.95" hidden="1" customHeight="1" x14ac:dyDescent="0.25">
      <c r="B5" s="307">
        <v>6.6666666666666666E-2</v>
      </c>
      <c r="C5" s="85">
        <f t="shared" si="0"/>
        <v>1</v>
      </c>
      <c r="D5" s="222" t="s">
        <v>1668</v>
      </c>
      <c r="E5" s="2" t="s">
        <v>33</v>
      </c>
      <c r="F5" s="81" t="s">
        <v>922</v>
      </c>
      <c r="G5" s="19"/>
      <c r="H5" s="16">
        <v>42020</v>
      </c>
      <c r="I5" s="56" t="s">
        <v>105</v>
      </c>
      <c r="J5" s="14" t="s">
        <v>209</v>
      </c>
      <c r="K5" s="74" t="s">
        <v>241</v>
      </c>
      <c r="L5" s="5">
        <v>3</v>
      </c>
      <c r="M5" s="13">
        <v>801000</v>
      </c>
      <c r="N5" s="13" t="s">
        <v>244</v>
      </c>
      <c r="O5" s="8">
        <v>100000000</v>
      </c>
      <c r="P5" s="80" t="s">
        <v>20</v>
      </c>
      <c r="Q5" s="4" t="s">
        <v>15</v>
      </c>
      <c r="R5" s="69">
        <v>42216</v>
      </c>
      <c r="S5" s="231"/>
      <c r="T5" s="70" t="s">
        <v>33</v>
      </c>
      <c r="U5" s="108">
        <v>1</v>
      </c>
      <c r="V5" s="203">
        <v>42020</v>
      </c>
      <c r="W5" s="204">
        <v>0</v>
      </c>
      <c r="X5" s="14" t="s">
        <v>58</v>
      </c>
      <c r="Y5" s="14" t="s">
        <v>151</v>
      </c>
      <c r="Z5" s="14" t="s">
        <v>80</v>
      </c>
      <c r="AA5" s="14" t="s">
        <v>80</v>
      </c>
      <c r="AB5" s="57" t="s">
        <v>19</v>
      </c>
      <c r="AC5" s="15">
        <v>2972296</v>
      </c>
      <c r="AD5" s="2"/>
      <c r="AE5" s="4">
        <v>42017</v>
      </c>
      <c r="AF5" s="6" t="s">
        <v>682</v>
      </c>
      <c r="AG5" s="4" t="s">
        <v>166</v>
      </c>
      <c r="AH5" s="8">
        <v>10115</v>
      </c>
      <c r="AI5" s="4">
        <v>42017</v>
      </c>
      <c r="AJ5" s="305" t="s">
        <v>680</v>
      </c>
      <c r="AK5" s="306" t="s">
        <v>778</v>
      </c>
      <c r="AL5" s="306" t="s">
        <v>681</v>
      </c>
      <c r="AM5" s="8">
        <v>10000000</v>
      </c>
      <c r="AN5" s="8">
        <v>100000000</v>
      </c>
      <c r="AO5" s="11"/>
      <c r="AP5" s="18">
        <f t="shared" si="1"/>
        <v>100000000</v>
      </c>
      <c r="AQ5" s="48" t="s">
        <v>40</v>
      </c>
      <c r="AR5" s="49" t="s">
        <v>101</v>
      </c>
      <c r="AS5" s="49" t="s">
        <v>101</v>
      </c>
      <c r="AT5" s="49" t="s">
        <v>101</v>
      </c>
      <c r="AU5" s="50" t="s">
        <v>101</v>
      </c>
      <c r="AV5" s="23">
        <v>42017</v>
      </c>
      <c r="AW5" s="210">
        <v>42216</v>
      </c>
      <c r="AX5" s="8">
        <f t="shared" si="2"/>
        <v>199</v>
      </c>
      <c r="AY5" s="8"/>
      <c r="AZ5" s="8"/>
      <c r="BA5" s="212" t="s">
        <v>149</v>
      </c>
      <c r="BB5" s="17" t="e">
        <f>LOOKUP(BA5,#REF!,#REF!)</f>
        <v>#REF!</v>
      </c>
      <c r="BC5" s="312" t="s">
        <v>1706</v>
      </c>
      <c r="BD5" s="63"/>
      <c r="BE5" s="28"/>
      <c r="BF5" s="30"/>
      <c r="BG5" s="30"/>
      <c r="BH5" s="28"/>
      <c r="BI5" s="31"/>
      <c r="BJ5" s="66"/>
      <c r="BK5" s="79"/>
      <c r="BL5" s="32"/>
      <c r="BM5" s="32"/>
      <c r="BN5" s="55"/>
      <c r="BO5" s="33"/>
      <c r="BP5" s="67"/>
      <c r="BQ5" s="73"/>
      <c r="BR5" s="35"/>
      <c r="BS5" s="36"/>
      <c r="BT5" s="62"/>
      <c r="BU5" s="37"/>
      <c r="BV5" s="316">
        <f t="shared" si="9"/>
        <v>0</v>
      </c>
      <c r="BW5" s="317">
        <f t="shared" si="10"/>
        <v>0</v>
      </c>
      <c r="BX5" s="234">
        <f t="shared" si="11"/>
        <v>100000000</v>
      </c>
      <c r="BY5" s="41"/>
      <c r="BZ5" s="29"/>
      <c r="CA5" s="29"/>
      <c r="CB5" s="29"/>
      <c r="CC5" s="40"/>
      <c r="CD5" s="42"/>
      <c r="CE5" s="34"/>
      <c r="CF5" s="34"/>
      <c r="CG5" s="34"/>
      <c r="CH5" s="33"/>
      <c r="CI5" s="43"/>
      <c r="CJ5" s="44"/>
      <c r="CK5" s="38"/>
      <c r="CL5" s="38"/>
      <c r="CM5" s="39"/>
      <c r="CN5" s="45"/>
      <c r="CO5" s="71">
        <f t="shared" si="4"/>
        <v>42216</v>
      </c>
      <c r="CP5" s="46"/>
      <c r="CQ5" s="72"/>
      <c r="CR5" s="47"/>
      <c r="CS5" s="287" t="e">
        <f>+SUMIFS(#REF!,#REF!,AH5)</f>
        <v>#REF!</v>
      </c>
      <c r="CT5" s="288" t="e">
        <f>+SUMIFS(#REF!,#REF!,BD5)+SUMIFS(#REF!,#REF!,BJ5)+SUMIFS(#REF!,#REF!,BP5)</f>
        <v>#REF!</v>
      </c>
      <c r="CU5" s="228" t="e">
        <f t="shared" si="12"/>
        <v>#REF!</v>
      </c>
      <c r="CV5" s="225"/>
      <c r="CW5" s="58" t="str">
        <f t="shared" si="5"/>
        <v>EJECUCION</v>
      </c>
      <c r="CX5" s="292"/>
      <c r="CY5" s="60">
        <f t="shared" si="6"/>
        <v>42017</v>
      </c>
      <c r="CZ5" s="58">
        <f t="shared" si="7"/>
        <v>42216</v>
      </c>
      <c r="DA5" s="59">
        <f t="shared" si="17"/>
        <v>199</v>
      </c>
      <c r="DB5" s="160">
        <f t="shared" si="8"/>
        <v>260</v>
      </c>
      <c r="DC5" s="301">
        <f t="shared" si="14"/>
        <v>100</v>
      </c>
      <c r="DD5" s="299"/>
      <c r="DE5" s="160">
        <f t="shared" si="15"/>
        <v>100</v>
      </c>
      <c r="DF5" s="303" t="e">
        <f t="shared" si="16"/>
        <v>#REF!</v>
      </c>
    </row>
    <row r="6" spans="2:110" s="21" customFormat="1" ht="99.95" hidden="1" customHeight="1" x14ac:dyDescent="0.25">
      <c r="B6" s="307">
        <v>6.6666666666666666E-2</v>
      </c>
      <c r="C6" s="85">
        <f t="shared" si="0"/>
        <v>3</v>
      </c>
      <c r="D6" s="1"/>
      <c r="E6" s="2" t="s">
        <v>33</v>
      </c>
      <c r="F6" s="81" t="s">
        <v>991</v>
      </c>
      <c r="G6" s="19" t="s">
        <v>446</v>
      </c>
      <c r="H6" s="16">
        <v>42020</v>
      </c>
      <c r="I6" s="56" t="s">
        <v>62</v>
      </c>
      <c r="J6" s="14" t="s">
        <v>240</v>
      </c>
      <c r="K6" s="74" t="s">
        <v>279</v>
      </c>
      <c r="L6" s="5">
        <v>40</v>
      </c>
      <c r="M6" s="13">
        <v>78181500</v>
      </c>
      <c r="N6" s="13" t="s">
        <v>157</v>
      </c>
      <c r="O6" s="8">
        <v>15000000</v>
      </c>
      <c r="P6" s="80" t="s">
        <v>20</v>
      </c>
      <c r="Q6" s="4" t="s">
        <v>15</v>
      </c>
      <c r="R6" s="69"/>
      <c r="S6" s="231"/>
      <c r="T6" s="70"/>
      <c r="U6" s="77">
        <v>3</v>
      </c>
      <c r="V6" s="203">
        <v>42038</v>
      </c>
      <c r="W6" s="204">
        <v>0</v>
      </c>
      <c r="X6" s="14" t="s">
        <v>58</v>
      </c>
      <c r="Y6" s="14" t="s">
        <v>22</v>
      </c>
      <c r="Z6" s="14" t="s">
        <v>320</v>
      </c>
      <c r="AA6" s="14" t="s">
        <v>321</v>
      </c>
      <c r="AB6" s="57" t="s">
        <v>322</v>
      </c>
      <c r="AC6" s="15">
        <v>45503049</v>
      </c>
      <c r="AD6" s="2"/>
      <c r="AE6" s="4">
        <v>42034</v>
      </c>
      <c r="AF6" s="6" t="s">
        <v>280</v>
      </c>
      <c r="AG6" s="4" t="s">
        <v>171</v>
      </c>
      <c r="AH6" s="8">
        <v>30715</v>
      </c>
      <c r="AI6" s="4">
        <v>42034</v>
      </c>
      <c r="AJ6" s="305" t="s">
        <v>675</v>
      </c>
      <c r="AK6" s="306" t="s">
        <v>716</v>
      </c>
      <c r="AL6" s="306" t="s">
        <v>687</v>
      </c>
      <c r="AM6" s="8"/>
      <c r="AN6" s="8">
        <v>15000000</v>
      </c>
      <c r="AO6" s="11"/>
      <c r="AP6" s="18">
        <f t="shared" si="1"/>
        <v>15000000</v>
      </c>
      <c r="AQ6" s="48" t="s">
        <v>40</v>
      </c>
      <c r="AR6" s="49" t="s">
        <v>101</v>
      </c>
      <c r="AS6" s="49" t="s">
        <v>101</v>
      </c>
      <c r="AT6" s="49" t="s">
        <v>101</v>
      </c>
      <c r="AU6" s="50" t="s">
        <v>101</v>
      </c>
      <c r="AV6" s="23">
        <v>42034</v>
      </c>
      <c r="AW6" s="4">
        <v>42369</v>
      </c>
      <c r="AX6" s="8">
        <f t="shared" si="2"/>
        <v>335</v>
      </c>
      <c r="AY6" s="8"/>
      <c r="AZ6" s="8"/>
      <c r="BA6" s="212" t="s">
        <v>41</v>
      </c>
      <c r="BB6" s="17" t="e">
        <f>LOOKUP(BA6,#REF!,#REF!)</f>
        <v>#REF!</v>
      </c>
      <c r="BC6" s="310" t="s">
        <v>1740</v>
      </c>
      <c r="BD6" s="89"/>
      <c r="BE6" s="28">
        <v>42116</v>
      </c>
      <c r="BF6" s="30">
        <v>7500000</v>
      </c>
      <c r="BG6" s="107">
        <v>0.13333333333333333</v>
      </c>
      <c r="BH6" s="28">
        <v>42116</v>
      </c>
      <c r="BI6" s="31">
        <v>0</v>
      </c>
      <c r="BJ6" s="66"/>
      <c r="BK6" s="79"/>
      <c r="BL6" s="32"/>
      <c r="BM6" s="32"/>
      <c r="BN6" s="55"/>
      <c r="BO6" s="33"/>
      <c r="BP6" s="67"/>
      <c r="BQ6" s="73"/>
      <c r="BR6" s="35"/>
      <c r="BS6" s="36"/>
      <c r="BT6" s="62"/>
      <c r="BU6" s="37"/>
      <c r="BV6" s="316">
        <f t="shared" si="9"/>
        <v>0</v>
      </c>
      <c r="BW6" s="317">
        <f t="shared" si="10"/>
        <v>7500000</v>
      </c>
      <c r="BX6" s="234">
        <f t="shared" si="11"/>
        <v>22500000</v>
      </c>
      <c r="BY6" s="41">
        <v>42116</v>
      </c>
      <c r="BZ6" s="29">
        <v>42428</v>
      </c>
      <c r="CA6" s="29" t="s">
        <v>1446</v>
      </c>
      <c r="CB6" s="29">
        <v>42116</v>
      </c>
      <c r="CC6" s="40">
        <v>0</v>
      </c>
      <c r="CD6" s="105"/>
      <c r="CE6" s="34"/>
      <c r="CF6" s="34"/>
      <c r="CG6" s="34"/>
      <c r="CH6" s="33"/>
      <c r="CI6" s="43"/>
      <c r="CJ6" s="44"/>
      <c r="CK6" s="38"/>
      <c r="CL6" s="38"/>
      <c r="CM6" s="39"/>
      <c r="CN6" s="45"/>
      <c r="CO6" s="71">
        <f t="shared" si="4"/>
        <v>42428</v>
      </c>
      <c r="CP6" s="46"/>
      <c r="CQ6" s="72"/>
      <c r="CR6" s="47"/>
      <c r="CS6" s="287" t="e">
        <f>+SUMIFS(#REF!,#REF!,AH6)</f>
        <v>#REF!</v>
      </c>
      <c r="CT6" s="288" t="e">
        <f>+SUMIFS(#REF!,#REF!,BD6)+SUMIFS(#REF!,#REF!,BJ6)+SUMIFS(#REF!,#REF!,BP6)</f>
        <v>#REF!</v>
      </c>
      <c r="CU6" s="228" t="e">
        <f t="shared" si="12"/>
        <v>#REF!</v>
      </c>
      <c r="CV6" s="225"/>
      <c r="CW6" s="58" t="str">
        <f t="shared" si="5"/>
        <v>EJECUCION</v>
      </c>
      <c r="CX6" s="292"/>
      <c r="CY6" s="60">
        <f t="shared" si="6"/>
        <v>42034</v>
      </c>
      <c r="CZ6" s="58">
        <f t="shared" si="7"/>
        <v>42428</v>
      </c>
      <c r="DA6" s="59">
        <f t="shared" si="17"/>
        <v>394</v>
      </c>
      <c r="DB6" s="160">
        <f t="shared" si="8"/>
        <v>243</v>
      </c>
      <c r="DC6" s="301">
        <f t="shared" si="14"/>
        <v>61.675126903553299</v>
      </c>
      <c r="DD6" s="299"/>
      <c r="DE6" s="160">
        <f t="shared" si="15"/>
        <v>61.675126903553299</v>
      </c>
      <c r="DF6" s="303" t="e">
        <f t="shared" si="16"/>
        <v>#REF!</v>
      </c>
    </row>
    <row r="7" spans="2:110" s="21" customFormat="1" ht="99.95" hidden="1" customHeight="1" x14ac:dyDescent="0.25">
      <c r="B7" s="307">
        <v>6.6666666666666666E-2</v>
      </c>
      <c r="C7" s="85">
        <f t="shared" si="0"/>
        <v>4</v>
      </c>
      <c r="D7" s="1"/>
      <c r="E7" s="102" t="s">
        <v>39</v>
      </c>
      <c r="F7" s="81" t="s">
        <v>992</v>
      </c>
      <c r="G7" s="19" t="s">
        <v>9</v>
      </c>
      <c r="H7" s="16">
        <v>42020</v>
      </c>
      <c r="I7" s="56" t="s">
        <v>62</v>
      </c>
      <c r="J7" s="14" t="s">
        <v>233</v>
      </c>
      <c r="K7" s="74" t="s">
        <v>281</v>
      </c>
      <c r="L7" s="5">
        <v>41</v>
      </c>
      <c r="M7" s="13">
        <v>15101505</v>
      </c>
      <c r="N7" s="13" t="s">
        <v>282</v>
      </c>
      <c r="O7" s="8">
        <v>28000000</v>
      </c>
      <c r="P7" s="80" t="s">
        <v>20</v>
      </c>
      <c r="Q7" s="4" t="s">
        <v>15</v>
      </c>
      <c r="R7" s="69"/>
      <c r="S7" s="231"/>
      <c r="T7" s="70"/>
      <c r="U7" s="77">
        <v>4</v>
      </c>
      <c r="V7" s="203">
        <v>42037</v>
      </c>
      <c r="W7" s="204">
        <v>0</v>
      </c>
      <c r="X7" s="14" t="s">
        <v>23</v>
      </c>
      <c r="Y7" s="14" t="s">
        <v>23</v>
      </c>
      <c r="Z7" s="14" t="s">
        <v>95</v>
      </c>
      <c r="AA7" s="14" t="s">
        <v>95</v>
      </c>
      <c r="AB7" s="57" t="s">
        <v>323</v>
      </c>
      <c r="AC7" s="15">
        <v>8715933</v>
      </c>
      <c r="AD7" s="2"/>
      <c r="AE7" s="4">
        <v>42031</v>
      </c>
      <c r="AF7" s="6" t="s">
        <v>283</v>
      </c>
      <c r="AG7" s="4" t="s">
        <v>176</v>
      </c>
      <c r="AH7" s="8">
        <v>29715</v>
      </c>
      <c r="AI7" s="4">
        <v>42032</v>
      </c>
      <c r="AJ7" s="305" t="s">
        <v>680</v>
      </c>
      <c r="AK7" s="306" t="s">
        <v>800</v>
      </c>
      <c r="AL7" s="306" t="s">
        <v>679</v>
      </c>
      <c r="AM7" s="8"/>
      <c r="AN7" s="8">
        <v>28000000</v>
      </c>
      <c r="AO7" s="11"/>
      <c r="AP7" s="18">
        <f t="shared" si="1"/>
        <v>28000000</v>
      </c>
      <c r="AQ7" s="48" t="s">
        <v>40</v>
      </c>
      <c r="AR7" s="49" t="s">
        <v>101</v>
      </c>
      <c r="AS7" s="49" t="s">
        <v>101</v>
      </c>
      <c r="AT7" s="49" t="s">
        <v>101</v>
      </c>
      <c r="AU7" s="50" t="s">
        <v>101</v>
      </c>
      <c r="AV7" s="23">
        <v>42037</v>
      </c>
      <c r="AW7" s="4">
        <v>42170</v>
      </c>
      <c r="AX7" s="8">
        <f t="shared" si="2"/>
        <v>133</v>
      </c>
      <c r="AY7" s="8"/>
      <c r="AZ7" s="8"/>
      <c r="BA7" s="212" t="s">
        <v>65</v>
      </c>
      <c r="BB7" s="17" t="e">
        <f>LOOKUP(BA7,#REF!,#REF!)</f>
        <v>#REF!</v>
      </c>
      <c r="BC7" s="310"/>
      <c r="BD7" s="89"/>
      <c r="BE7" s="28"/>
      <c r="BF7" s="30"/>
      <c r="BG7" s="30"/>
      <c r="BH7" s="28"/>
      <c r="BI7" s="31"/>
      <c r="BJ7" s="66"/>
      <c r="BK7" s="79"/>
      <c r="BL7" s="32"/>
      <c r="BM7" s="32"/>
      <c r="BN7" s="55"/>
      <c r="BO7" s="33"/>
      <c r="BP7" s="67"/>
      <c r="BQ7" s="73"/>
      <c r="BR7" s="35"/>
      <c r="BS7" s="36"/>
      <c r="BT7" s="62"/>
      <c r="BU7" s="37"/>
      <c r="BV7" s="316">
        <f t="shared" si="9"/>
        <v>0</v>
      </c>
      <c r="BW7" s="317">
        <f t="shared" si="10"/>
        <v>0</v>
      </c>
      <c r="BX7" s="234">
        <f t="shared" si="11"/>
        <v>28000000</v>
      </c>
      <c r="BY7" s="41"/>
      <c r="BZ7" s="29"/>
      <c r="CA7" s="29"/>
      <c r="CB7" s="29"/>
      <c r="CC7" s="40"/>
      <c r="CD7" s="42"/>
      <c r="CE7" s="34"/>
      <c r="CF7" s="34"/>
      <c r="CG7" s="34"/>
      <c r="CH7" s="33"/>
      <c r="CI7" s="43"/>
      <c r="CJ7" s="44"/>
      <c r="CK7" s="38"/>
      <c r="CL7" s="38"/>
      <c r="CM7" s="39"/>
      <c r="CN7" s="45"/>
      <c r="CO7" s="71">
        <f t="shared" si="4"/>
        <v>42170</v>
      </c>
      <c r="CP7" s="46"/>
      <c r="CQ7" s="72"/>
      <c r="CR7" s="47"/>
      <c r="CS7" s="287" t="e">
        <f>+SUMIFS(#REF!,#REF!,AH7)</f>
        <v>#REF!</v>
      </c>
      <c r="CT7" s="288" t="e">
        <f>+SUMIFS(#REF!,#REF!,BD7)+SUMIFS(#REF!,#REF!,BJ7)+SUMIFS(#REF!,#REF!,BP7)</f>
        <v>#REF!</v>
      </c>
      <c r="CU7" s="228" t="e">
        <f t="shared" si="12"/>
        <v>#REF!</v>
      </c>
      <c r="CV7" s="225"/>
      <c r="CW7" s="58" t="str">
        <f t="shared" si="5"/>
        <v>EJECUCION</v>
      </c>
      <c r="CX7" s="292"/>
      <c r="CY7" s="60">
        <f t="shared" si="6"/>
        <v>42037</v>
      </c>
      <c r="CZ7" s="58">
        <f t="shared" si="7"/>
        <v>42170</v>
      </c>
      <c r="DA7" s="59">
        <f t="shared" si="17"/>
        <v>133</v>
      </c>
      <c r="DB7" s="160">
        <f t="shared" si="8"/>
        <v>240</v>
      </c>
      <c r="DC7" s="301">
        <f t="shared" si="14"/>
        <v>100</v>
      </c>
      <c r="DD7" s="299"/>
      <c r="DE7" s="160">
        <f t="shared" si="15"/>
        <v>100</v>
      </c>
      <c r="DF7" s="303" t="e">
        <f t="shared" si="16"/>
        <v>#REF!</v>
      </c>
    </row>
    <row r="8" spans="2:110" s="21" customFormat="1" ht="99.95" hidden="1" customHeight="1" x14ac:dyDescent="0.25">
      <c r="B8" s="307">
        <v>6.6666666666666666E-2</v>
      </c>
      <c r="C8" s="85">
        <f t="shared" si="0"/>
        <v>3</v>
      </c>
      <c r="D8" s="1"/>
      <c r="E8" s="2" t="s">
        <v>39</v>
      </c>
      <c r="F8" s="81" t="s">
        <v>923</v>
      </c>
      <c r="G8" s="19"/>
      <c r="H8" s="16">
        <v>42023</v>
      </c>
      <c r="I8" s="56" t="s">
        <v>105</v>
      </c>
      <c r="J8" s="14" t="s">
        <v>126</v>
      </c>
      <c r="K8" s="74" t="s">
        <v>249</v>
      </c>
      <c r="L8" s="5">
        <v>29</v>
      </c>
      <c r="M8" s="13">
        <v>801015</v>
      </c>
      <c r="N8" s="13" t="s">
        <v>247</v>
      </c>
      <c r="O8" s="8">
        <v>60500000</v>
      </c>
      <c r="P8" s="80" t="s">
        <v>20</v>
      </c>
      <c r="Q8" s="220" t="s">
        <v>856</v>
      </c>
      <c r="R8" s="69">
        <v>42248</v>
      </c>
      <c r="S8" s="231"/>
      <c r="T8" s="70" t="s">
        <v>221</v>
      </c>
      <c r="U8" s="108">
        <v>3</v>
      </c>
      <c r="V8" s="203">
        <v>42023</v>
      </c>
      <c r="W8" s="204">
        <v>0</v>
      </c>
      <c r="X8" s="14" t="s">
        <v>58</v>
      </c>
      <c r="Y8" s="14" t="s">
        <v>151</v>
      </c>
      <c r="Z8" s="14" t="s">
        <v>80</v>
      </c>
      <c r="AA8" s="14" t="s">
        <v>80</v>
      </c>
      <c r="AB8" s="57" t="s">
        <v>250</v>
      </c>
      <c r="AC8" s="15">
        <v>52836662</v>
      </c>
      <c r="AD8" s="2"/>
      <c r="AE8" s="4">
        <v>42018</v>
      </c>
      <c r="AF8" s="6" t="s">
        <v>251</v>
      </c>
      <c r="AG8" s="4" t="s">
        <v>166</v>
      </c>
      <c r="AH8" s="8">
        <v>12015</v>
      </c>
      <c r="AI8" s="4">
        <v>42018</v>
      </c>
      <c r="AJ8" s="305" t="s">
        <v>680</v>
      </c>
      <c r="AK8" s="306" t="s">
        <v>809</v>
      </c>
      <c r="AL8" s="306" t="s">
        <v>681</v>
      </c>
      <c r="AM8" s="8">
        <f>+AN8/11</f>
        <v>5500000</v>
      </c>
      <c r="AN8" s="8">
        <v>60500000</v>
      </c>
      <c r="AO8" s="11"/>
      <c r="AP8" s="18">
        <f t="shared" si="1"/>
        <v>60500000</v>
      </c>
      <c r="AQ8" s="48" t="s">
        <v>40</v>
      </c>
      <c r="AR8" s="49" t="s">
        <v>101</v>
      </c>
      <c r="AS8" s="49" t="s">
        <v>101</v>
      </c>
      <c r="AT8" s="49" t="s">
        <v>101</v>
      </c>
      <c r="AU8" s="50" t="s">
        <v>101</v>
      </c>
      <c r="AV8" s="23">
        <v>42018</v>
      </c>
      <c r="AW8" s="4">
        <v>42351</v>
      </c>
      <c r="AX8" s="8">
        <f t="shared" si="2"/>
        <v>333</v>
      </c>
      <c r="AY8" s="8"/>
      <c r="AZ8" s="8"/>
      <c r="BA8" s="212" t="s">
        <v>462</v>
      </c>
      <c r="BB8" s="17" t="e">
        <f>LOOKUP(BA8,#REF!,#REF!)</f>
        <v>#REF!</v>
      </c>
      <c r="BC8" s="310"/>
      <c r="BD8" s="63"/>
      <c r="BE8" s="28"/>
      <c r="BF8" s="30"/>
      <c r="BG8" s="30"/>
      <c r="BH8" s="28"/>
      <c r="BI8" s="31"/>
      <c r="BJ8" s="66"/>
      <c r="BK8" s="79"/>
      <c r="BL8" s="32"/>
      <c r="BM8" s="32"/>
      <c r="BN8" s="55"/>
      <c r="BO8" s="33"/>
      <c r="BP8" s="67"/>
      <c r="BQ8" s="73"/>
      <c r="BR8" s="35"/>
      <c r="BS8" s="36"/>
      <c r="BT8" s="62"/>
      <c r="BU8" s="37"/>
      <c r="BV8" s="316">
        <f t="shared" si="9"/>
        <v>0</v>
      </c>
      <c r="BW8" s="317">
        <f t="shared" si="10"/>
        <v>0</v>
      </c>
      <c r="BX8" s="234">
        <f t="shared" si="11"/>
        <v>60500000</v>
      </c>
      <c r="BY8" s="41"/>
      <c r="BZ8" s="29"/>
      <c r="CA8" s="29"/>
      <c r="CB8" s="29"/>
      <c r="CC8" s="40"/>
      <c r="CD8" s="42"/>
      <c r="CE8" s="34"/>
      <c r="CF8" s="34"/>
      <c r="CG8" s="34"/>
      <c r="CH8" s="33"/>
      <c r="CI8" s="43"/>
      <c r="CJ8" s="44"/>
      <c r="CK8" s="38"/>
      <c r="CL8" s="38"/>
      <c r="CM8" s="39"/>
      <c r="CN8" s="45"/>
      <c r="CO8" s="71">
        <f t="shared" si="4"/>
        <v>42351</v>
      </c>
      <c r="CP8" s="46"/>
      <c r="CQ8" s="72"/>
      <c r="CR8" s="47"/>
      <c r="CS8" s="287" t="e">
        <f>+SUMIFS(#REF!,#REF!,AH8)</f>
        <v>#REF!</v>
      </c>
      <c r="CT8" s="288" t="e">
        <f>+SUMIFS(#REF!,#REF!,BD8)+SUMIFS(#REF!,#REF!,BJ8)+SUMIFS(#REF!,#REF!,BP8)</f>
        <v>#REF!</v>
      </c>
      <c r="CU8" s="228" t="e">
        <f t="shared" si="12"/>
        <v>#REF!</v>
      </c>
      <c r="CV8" s="225"/>
      <c r="CW8" s="58" t="str">
        <f t="shared" si="5"/>
        <v>LIQUIDADA</v>
      </c>
      <c r="CX8" s="292"/>
      <c r="CY8" s="60">
        <f t="shared" si="6"/>
        <v>42018</v>
      </c>
      <c r="CZ8" s="58">
        <f t="shared" si="7"/>
        <v>42351</v>
      </c>
      <c r="DA8" s="59">
        <f t="shared" si="17"/>
        <v>333</v>
      </c>
      <c r="DB8" s="160">
        <f t="shared" si="8"/>
        <v>259</v>
      </c>
      <c r="DC8" s="301">
        <f t="shared" si="14"/>
        <v>77.777777777777786</v>
      </c>
      <c r="DD8" s="299"/>
      <c r="DE8" s="160">
        <f t="shared" si="15"/>
        <v>77.777777777777786</v>
      </c>
      <c r="DF8" s="303" t="e">
        <f t="shared" si="16"/>
        <v>#REF!</v>
      </c>
    </row>
    <row r="9" spans="2:110" s="21" customFormat="1" ht="99.95" hidden="1" customHeight="1" x14ac:dyDescent="0.25">
      <c r="B9" s="307">
        <v>6.6666666666666666E-2</v>
      </c>
      <c r="C9" s="85">
        <f t="shared" si="0"/>
        <v>5</v>
      </c>
      <c r="D9" s="1"/>
      <c r="E9" s="2" t="s">
        <v>32</v>
      </c>
      <c r="F9" s="81" t="s">
        <v>924</v>
      </c>
      <c r="G9" s="19"/>
      <c r="H9" s="16">
        <v>42023</v>
      </c>
      <c r="I9" s="56" t="s">
        <v>105</v>
      </c>
      <c r="J9" s="14" t="s">
        <v>202</v>
      </c>
      <c r="K9" s="74" t="s">
        <v>266</v>
      </c>
      <c r="L9" s="5">
        <v>14</v>
      </c>
      <c r="M9" s="13">
        <v>801015</v>
      </c>
      <c r="N9" s="13" t="s">
        <v>247</v>
      </c>
      <c r="O9" s="8">
        <v>70000000</v>
      </c>
      <c r="P9" s="80" t="s">
        <v>20</v>
      </c>
      <c r="Q9" s="4" t="s">
        <v>15</v>
      </c>
      <c r="R9" s="69"/>
      <c r="S9" s="231"/>
      <c r="T9" s="70"/>
      <c r="U9" s="108">
        <v>5</v>
      </c>
      <c r="V9" s="203">
        <v>42023</v>
      </c>
      <c r="W9" s="204">
        <v>0</v>
      </c>
      <c r="X9" s="14" t="s">
        <v>58</v>
      </c>
      <c r="Y9" s="14" t="s">
        <v>151</v>
      </c>
      <c r="Z9" s="14" t="s">
        <v>80</v>
      </c>
      <c r="AA9" s="14" t="s">
        <v>80</v>
      </c>
      <c r="AB9" s="57" t="s">
        <v>259</v>
      </c>
      <c r="AC9" s="15">
        <v>14696934</v>
      </c>
      <c r="AD9" s="2"/>
      <c r="AE9" s="4">
        <v>42020</v>
      </c>
      <c r="AF9" s="6" t="s">
        <v>260</v>
      </c>
      <c r="AG9" s="4" t="s">
        <v>166</v>
      </c>
      <c r="AH9" s="8">
        <v>15815</v>
      </c>
      <c r="AI9" s="4">
        <v>42020</v>
      </c>
      <c r="AJ9" s="305" t="s">
        <v>680</v>
      </c>
      <c r="AK9" s="306" t="s">
        <v>805</v>
      </c>
      <c r="AL9" s="306" t="s">
        <v>681</v>
      </c>
      <c r="AM9" s="8">
        <v>7000000</v>
      </c>
      <c r="AN9" s="8">
        <v>70000000</v>
      </c>
      <c r="AO9" s="11"/>
      <c r="AP9" s="18">
        <f t="shared" si="1"/>
        <v>70000000</v>
      </c>
      <c r="AQ9" s="48" t="s">
        <v>40</v>
      </c>
      <c r="AR9" s="49" t="s">
        <v>101</v>
      </c>
      <c r="AS9" s="49" t="s">
        <v>101</v>
      </c>
      <c r="AT9" s="49" t="s">
        <v>101</v>
      </c>
      <c r="AU9" s="50" t="s">
        <v>101</v>
      </c>
      <c r="AV9" s="23">
        <v>42020</v>
      </c>
      <c r="AW9" s="4">
        <f>+AV9+(10*30)</f>
        <v>42320</v>
      </c>
      <c r="AX9" s="8">
        <f t="shared" si="2"/>
        <v>300</v>
      </c>
      <c r="AY9" s="8"/>
      <c r="AZ9" s="8"/>
      <c r="BA9" s="212" t="s">
        <v>454</v>
      </c>
      <c r="BB9" s="17" t="e">
        <f>LOOKUP(BA9,#REF!,#REF!)</f>
        <v>#REF!</v>
      </c>
      <c r="BC9" s="310"/>
      <c r="BD9" s="63"/>
      <c r="BE9" s="28"/>
      <c r="BF9" s="30"/>
      <c r="BG9" s="30"/>
      <c r="BH9" s="28"/>
      <c r="BI9" s="31"/>
      <c r="BJ9" s="66"/>
      <c r="BK9" s="79"/>
      <c r="BL9" s="32"/>
      <c r="BM9" s="32"/>
      <c r="BN9" s="55"/>
      <c r="BO9" s="33"/>
      <c r="BP9" s="67"/>
      <c r="BQ9" s="73"/>
      <c r="BR9" s="35"/>
      <c r="BS9" s="36"/>
      <c r="BT9" s="62"/>
      <c r="BU9" s="37"/>
      <c r="BV9" s="316">
        <f t="shared" si="9"/>
        <v>0</v>
      </c>
      <c r="BW9" s="317">
        <f t="shared" si="10"/>
        <v>0</v>
      </c>
      <c r="BX9" s="234">
        <f t="shared" si="11"/>
        <v>70000000</v>
      </c>
      <c r="BY9" s="41"/>
      <c r="BZ9" s="29"/>
      <c r="CA9" s="29"/>
      <c r="CB9" s="29"/>
      <c r="CC9" s="40"/>
      <c r="CD9" s="42"/>
      <c r="CE9" s="34"/>
      <c r="CF9" s="34"/>
      <c r="CG9" s="34"/>
      <c r="CH9" s="33"/>
      <c r="CI9" s="43"/>
      <c r="CJ9" s="44"/>
      <c r="CK9" s="38"/>
      <c r="CL9" s="38"/>
      <c r="CM9" s="39"/>
      <c r="CN9" s="45"/>
      <c r="CO9" s="71">
        <f t="shared" si="4"/>
        <v>42320</v>
      </c>
      <c r="CP9" s="46"/>
      <c r="CQ9" s="72"/>
      <c r="CR9" s="47"/>
      <c r="CS9" s="287" t="e">
        <f>+SUMIFS(#REF!,#REF!,AH9)</f>
        <v>#REF!</v>
      </c>
      <c r="CT9" s="288" t="e">
        <f>+SUMIFS(#REF!,#REF!,BD9)+SUMIFS(#REF!,#REF!,BJ9)+SUMIFS(#REF!,#REF!,BP9)</f>
        <v>#REF!</v>
      </c>
      <c r="CU9" s="228" t="e">
        <f t="shared" si="12"/>
        <v>#REF!</v>
      </c>
      <c r="CV9" s="225"/>
      <c r="CW9" s="58" t="str">
        <f t="shared" si="5"/>
        <v>EJECUCION</v>
      </c>
      <c r="CX9" s="292"/>
      <c r="CY9" s="60">
        <f t="shared" si="6"/>
        <v>42020</v>
      </c>
      <c r="CZ9" s="58">
        <f t="shared" si="7"/>
        <v>42320</v>
      </c>
      <c r="DA9" s="59">
        <f t="shared" si="17"/>
        <v>300</v>
      </c>
      <c r="DB9" s="160">
        <f t="shared" si="8"/>
        <v>257</v>
      </c>
      <c r="DC9" s="301">
        <f t="shared" si="14"/>
        <v>85.666666666666671</v>
      </c>
      <c r="DD9" s="299"/>
      <c r="DE9" s="160">
        <f t="shared" si="15"/>
        <v>85.666666666666671</v>
      </c>
      <c r="DF9" s="303" t="e">
        <f t="shared" si="16"/>
        <v>#REF!</v>
      </c>
    </row>
    <row r="10" spans="2:110" s="21" customFormat="1" ht="99.95" hidden="1" customHeight="1" x14ac:dyDescent="0.25">
      <c r="B10" s="307">
        <v>6.6666666666666666E-2</v>
      </c>
      <c r="C10" s="85">
        <f t="shared" si="0"/>
        <v>4</v>
      </c>
      <c r="D10" s="1"/>
      <c r="E10" s="2" t="s">
        <v>33</v>
      </c>
      <c r="F10" s="81" t="s">
        <v>925</v>
      </c>
      <c r="G10" s="19"/>
      <c r="H10" s="16">
        <v>42024</v>
      </c>
      <c r="I10" s="56" t="s">
        <v>105</v>
      </c>
      <c r="J10" s="14" t="s">
        <v>121</v>
      </c>
      <c r="K10" s="74" t="s">
        <v>255</v>
      </c>
      <c r="L10" s="5">
        <v>23</v>
      </c>
      <c r="M10" s="13">
        <v>821215</v>
      </c>
      <c r="N10" s="13" t="s">
        <v>256</v>
      </c>
      <c r="O10" s="8">
        <v>10000000</v>
      </c>
      <c r="P10" s="80" t="s">
        <v>20</v>
      </c>
      <c r="Q10" s="4" t="s">
        <v>15</v>
      </c>
      <c r="R10" s="69"/>
      <c r="S10" s="231"/>
      <c r="T10" s="70"/>
      <c r="U10" s="108">
        <v>4</v>
      </c>
      <c r="V10" s="203">
        <v>42024</v>
      </c>
      <c r="W10" s="204">
        <v>0</v>
      </c>
      <c r="X10" s="14" t="s">
        <v>14</v>
      </c>
      <c r="Y10" s="14" t="s">
        <v>14</v>
      </c>
      <c r="Z10" s="14" t="s">
        <v>80</v>
      </c>
      <c r="AA10" s="14" t="s">
        <v>80</v>
      </c>
      <c r="AB10" s="57" t="s">
        <v>257</v>
      </c>
      <c r="AC10" s="15">
        <v>830001113</v>
      </c>
      <c r="AD10" s="2" t="s">
        <v>34</v>
      </c>
      <c r="AE10" s="4">
        <v>42020</v>
      </c>
      <c r="AF10" s="6" t="s">
        <v>258</v>
      </c>
      <c r="AG10" s="4" t="s">
        <v>166</v>
      </c>
      <c r="AH10" s="8">
        <v>15715</v>
      </c>
      <c r="AI10" s="4">
        <v>42020</v>
      </c>
      <c r="AJ10" s="305" t="s">
        <v>675</v>
      </c>
      <c r="AK10" s="306" t="s">
        <v>844</v>
      </c>
      <c r="AL10" s="306" t="s">
        <v>692</v>
      </c>
      <c r="AM10" s="8"/>
      <c r="AN10" s="8">
        <v>10000000</v>
      </c>
      <c r="AO10" s="11"/>
      <c r="AP10" s="18">
        <f t="shared" si="1"/>
        <v>10000000</v>
      </c>
      <c r="AQ10" s="48" t="s">
        <v>40</v>
      </c>
      <c r="AR10" s="49" t="s">
        <v>101</v>
      </c>
      <c r="AS10" s="49" t="s">
        <v>101</v>
      </c>
      <c r="AT10" s="49" t="s">
        <v>101</v>
      </c>
      <c r="AU10" s="50" t="s">
        <v>101</v>
      </c>
      <c r="AV10" s="23">
        <v>42020</v>
      </c>
      <c r="AW10" s="4">
        <v>42369</v>
      </c>
      <c r="AX10" s="8">
        <f t="shared" si="2"/>
        <v>349</v>
      </c>
      <c r="AY10" s="8"/>
      <c r="AZ10" s="8"/>
      <c r="BA10" s="212" t="s">
        <v>153</v>
      </c>
      <c r="BB10" s="17" t="e">
        <f>LOOKUP(BA10,#REF!,#REF!)</f>
        <v>#REF!</v>
      </c>
      <c r="BC10" s="312" t="s">
        <v>1707</v>
      </c>
      <c r="BD10" s="63"/>
      <c r="BE10" s="28"/>
      <c r="BF10" s="30"/>
      <c r="BG10" s="30"/>
      <c r="BH10" s="28"/>
      <c r="BI10" s="31"/>
      <c r="BJ10" s="66"/>
      <c r="BK10" s="79"/>
      <c r="BL10" s="32"/>
      <c r="BM10" s="32"/>
      <c r="BN10" s="55"/>
      <c r="BO10" s="33"/>
      <c r="BP10" s="67"/>
      <c r="BQ10" s="73"/>
      <c r="BR10" s="35"/>
      <c r="BS10" s="36"/>
      <c r="BT10" s="62"/>
      <c r="BU10" s="37"/>
      <c r="BV10" s="316">
        <f t="shared" si="9"/>
        <v>0</v>
      </c>
      <c r="BW10" s="317">
        <f t="shared" si="10"/>
        <v>0</v>
      </c>
      <c r="BX10" s="234">
        <f t="shared" si="11"/>
        <v>10000000</v>
      </c>
      <c r="BY10" s="41"/>
      <c r="BZ10" s="29"/>
      <c r="CA10" s="29"/>
      <c r="CB10" s="29"/>
      <c r="CC10" s="40"/>
      <c r="CD10" s="42"/>
      <c r="CE10" s="34"/>
      <c r="CF10" s="34"/>
      <c r="CG10" s="34"/>
      <c r="CH10" s="33"/>
      <c r="CI10" s="43"/>
      <c r="CJ10" s="44"/>
      <c r="CK10" s="38"/>
      <c r="CL10" s="38"/>
      <c r="CM10" s="39"/>
      <c r="CN10" s="45"/>
      <c r="CO10" s="71">
        <f t="shared" si="4"/>
        <v>42369</v>
      </c>
      <c r="CP10" s="46"/>
      <c r="CQ10" s="72"/>
      <c r="CR10" s="47"/>
      <c r="CS10" s="287" t="e">
        <f>+SUMIFS(#REF!,#REF!,AH10)</f>
        <v>#REF!</v>
      </c>
      <c r="CT10" s="288" t="e">
        <f>+SUMIFS(#REF!,#REF!,BD10)+SUMIFS(#REF!,#REF!,BJ10)+SUMIFS(#REF!,#REF!,BP10)</f>
        <v>#REF!</v>
      </c>
      <c r="CU10" s="228" t="e">
        <f t="shared" si="12"/>
        <v>#REF!</v>
      </c>
      <c r="CV10" s="225"/>
      <c r="CW10" s="58" t="str">
        <f t="shared" si="5"/>
        <v>EJECUCION</v>
      </c>
      <c r="CX10" s="292"/>
      <c r="CY10" s="60">
        <f t="shared" si="6"/>
        <v>42020</v>
      </c>
      <c r="CZ10" s="58">
        <f t="shared" si="7"/>
        <v>42369</v>
      </c>
      <c r="DA10" s="59">
        <f t="shared" si="17"/>
        <v>349</v>
      </c>
      <c r="DB10" s="160">
        <f t="shared" si="8"/>
        <v>257</v>
      </c>
      <c r="DC10" s="301">
        <f t="shared" si="14"/>
        <v>73.638968481375358</v>
      </c>
      <c r="DD10" s="299"/>
      <c r="DE10" s="160">
        <f t="shared" si="15"/>
        <v>73.638968481375358</v>
      </c>
      <c r="DF10" s="303" t="e">
        <f t="shared" si="16"/>
        <v>#REF!</v>
      </c>
    </row>
    <row r="11" spans="2:110" s="21" customFormat="1" ht="99.95" hidden="1" customHeight="1" x14ac:dyDescent="0.25">
      <c r="B11" s="307">
        <v>6.6666666666666666E-2</v>
      </c>
      <c r="C11" s="85">
        <f t="shared" si="0"/>
        <v>8</v>
      </c>
      <c r="D11" s="222" t="s">
        <v>1668</v>
      </c>
      <c r="E11" s="2" t="s">
        <v>33</v>
      </c>
      <c r="F11" s="81" t="s">
        <v>926</v>
      </c>
      <c r="G11" s="19"/>
      <c r="H11" s="16">
        <v>42024</v>
      </c>
      <c r="I11" s="56" t="s">
        <v>105</v>
      </c>
      <c r="J11" s="14" t="s">
        <v>121</v>
      </c>
      <c r="K11" s="74" t="s">
        <v>271</v>
      </c>
      <c r="L11" s="5">
        <v>21</v>
      </c>
      <c r="M11" s="13">
        <v>80111600</v>
      </c>
      <c r="N11" s="13" t="s">
        <v>247</v>
      </c>
      <c r="O11" s="8">
        <v>17500000</v>
      </c>
      <c r="P11" s="80" t="s">
        <v>20</v>
      </c>
      <c r="Q11" s="4" t="s">
        <v>15</v>
      </c>
      <c r="R11" s="69"/>
      <c r="S11" s="231"/>
      <c r="T11" s="70"/>
      <c r="U11" s="108">
        <v>8</v>
      </c>
      <c r="V11" s="203">
        <v>42023</v>
      </c>
      <c r="W11" s="204">
        <v>0</v>
      </c>
      <c r="X11" s="14" t="s">
        <v>58</v>
      </c>
      <c r="Y11" s="14" t="s">
        <v>151</v>
      </c>
      <c r="Z11" s="14" t="s">
        <v>80</v>
      </c>
      <c r="AA11" s="14" t="s">
        <v>80</v>
      </c>
      <c r="AB11" s="57" t="s">
        <v>44</v>
      </c>
      <c r="AC11" s="15">
        <v>5825755</v>
      </c>
      <c r="AD11" s="2"/>
      <c r="AE11" s="4">
        <v>42023</v>
      </c>
      <c r="AF11" s="6" t="s">
        <v>272</v>
      </c>
      <c r="AG11" s="4" t="s">
        <v>166</v>
      </c>
      <c r="AH11" s="8">
        <v>16115</v>
      </c>
      <c r="AI11" s="4">
        <v>42023</v>
      </c>
      <c r="AJ11" s="305" t="s">
        <v>680</v>
      </c>
      <c r="AK11" s="306" t="s">
        <v>703</v>
      </c>
      <c r="AL11" s="306" t="s">
        <v>684</v>
      </c>
      <c r="AM11" s="8">
        <f>+AN11/5</f>
        <v>3500000</v>
      </c>
      <c r="AN11" s="8">
        <v>17500000</v>
      </c>
      <c r="AO11" s="11"/>
      <c r="AP11" s="18">
        <f t="shared" si="1"/>
        <v>17500000</v>
      </c>
      <c r="AQ11" s="48" t="s">
        <v>40</v>
      </c>
      <c r="AR11" s="49" t="s">
        <v>101</v>
      </c>
      <c r="AS11" s="49" t="s">
        <v>101</v>
      </c>
      <c r="AT11" s="49" t="s">
        <v>101</v>
      </c>
      <c r="AU11" s="50" t="s">
        <v>101</v>
      </c>
      <c r="AV11" s="23">
        <v>42023</v>
      </c>
      <c r="AW11" s="4">
        <f>+AV11+150</f>
        <v>42173</v>
      </c>
      <c r="AX11" s="8">
        <f t="shared" si="2"/>
        <v>150</v>
      </c>
      <c r="AY11" s="8"/>
      <c r="AZ11" s="8"/>
      <c r="BA11" s="212" t="s">
        <v>43</v>
      </c>
      <c r="BB11" s="17" t="e">
        <f>LOOKUP(BA11,#REF!,#REF!)</f>
        <v>#REF!</v>
      </c>
      <c r="BC11" s="312" t="s">
        <v>1708</v>
      </c>
      <c r="BD11" s="63"/>
      <c r="BE11" s="28"/>
      <c r="BF11" s="30"/>
      <c r="BG11" s="30"/>
      <c r="BH11" s="28"/>
      <c r="BI11" s="31"/>
      <c r="BJ11" s="66"/>
      <c r="BK11" s="79"/>
      <c r="BL11" s="32"/>
      <c r="BM11" s="32"/>
      <c r="BN11" s="55"/>
      <c r="BO11" s="33"/>
      <c r="BP11" s="67"/>
      <c r="BQ11" s="73"/>
      <c r="BR11" s="35"/>
      <c r="BS11" s="36"/>
      <c r="BT11" s="62"/>
      <c r="BU11" s="37"/>
      <c r="BV11" s="316">
        <f t="shared" si="9"/>
        <v>0</v>
      </c>
      <c r="BW11" s="317">
        <f t="shared" si="10"/>
        <v>0</v>
      </c>
      <c r="BX11" s="234">
        <f t="shared" si="11"/>
        <v>17500000</v>
      </c>
      <c r="BY11" s="41"/>
      <c r="BZ11" s="29"/>
      <c r="CA11" s="29"/>
      <c r="CB11" s="29"/>
      <c r="CC11" s="40"/>
      <c r="CD11" s="42"/>
      <c r="CE11" s="34"/>
      <c r="CF11" s="34"/>
      <c r="CG11" s="34"/>
      <c r="CH11" s="33"/>
      <c r="CI11" s="43"/>
      <c r="CJ11" s="44"/>
      <c r="CK11" s="38"/>
      <c r="CL11" s="38"/>
      <c r="CM11" s="39"/>
      <c r="CN11" s="45"/>
      <c r="CO11" s="71">
        <f t="shared" si="4"/>
        <v>42173</v>
      </c>
      <c r="CP11" s="46"/>
      <c r="CQ11" s="72"/>
      <c r="CR11" s="47"/>
      <c r="CS11" s="287" t="e">
        <f>+SUMIFS(#REF!,#REF!,AH11)</f>
        <v>#REF!</v>
      </c>
      <c r="CT11" s="288" t="e">
        <f>+SUMIFS(#REF!,#REF!,BD11)+SUMIFS(#REF!,#REF!,BJ11)+SUMIFS(#REF!,#REF!,BP11)</f>
        <v>#REF!</v>
      </c>
      <c r="CU11" s="228" t="e">
        <f t="shared" si="12"/>
        <v>#REF!</v>
      </c>
      <c r="CV11" s="225"/>
      <c r="CW11" s="58" t="str">
        <f t="shared" si="5"/>
        <v>EJECUCION</v>
      </c>
      <c r="CX11" s="292"/>
      <c r="CY11" s="60">
        <f t="shared" si="6"/>
        <v>42023</v>
      </c>
      <c r="CZ11" s="58">
        <f t="shared" si="7"/>
        <v>42173</v>
      </c>
      <c r="DA11" s="59">
        <f t="shared" si="17"/>
        <v>150</v>
      </c>
      <c r="DB11" s="160">
        <f t="shared" si="8"/>
        <v>254</v>
      </c>
      <c r="DC11" s="301">
        <f t="shared" si="14"/>
        <v>100</v>
      </c>
      <c r="DD11" s="299"/>
      <c r="DE11" s="160">
        <f t="shared" si="15"/>
        <v>100</v>
      </c>
      <c r="DF11" s="303" t="e">
        <f t="shared" si="16"/>
        <v>#REF!</v>
      </c>
    </row>
    <row r="12" spans="2:110" s="21" customFormat="1" ht="99.95" hidden="1" customHeight="1" x14ac:dyDescent="0.25">
      <c r="B12" s="307">
        <v>6.6666666666666666E-2</v>
      </c>
      <c r="C12" s="85">
        <f t="shared" si="0"/>
        <v>5</v>
      </c>
      <c r="D12" s="1"/>
      <c r="E12" s="2" t="s">
        <v>32</v>
      </c>
      <c r="F12" s="81" t="s">
        <v>993</v>
      </c>
      <c r="G12" s="19" t="s">
        <v>10</v>
      </c>
      <c r="H12" s="16">
        <v>42024</v>
      </c>
      <c r="I12" s="56" t="s">
        <v>62</v>
      </c>
      <c r="J12" s="14" t="s">
        <v>239</v>
      </c>
      <c r="K12" s="74" t="s">
        <v>284</v>
      </c>
      <c r="L12" s="5">
        <v>52</v>
      </c>
      <c r="M12" s="13">
        <v>15101505</v>
      </c>
      <c r="N12" s="13" t="s">
        <v>282</v>
      </c>
      <c r="O12" s="8">
        <v>5200000</v>
      </c>
      <c r="P12" s="80" t="s">
        <v>20</v>
      </c>
      <c r="Q12" s="4" t="s">
        <v>15</v>
      </c>
      <c r="R12" s="69"/>
      <c r="S12" s="231"/>
      <c r="T12" s="70"/>
      <c r="U12" s="77">
        <v>5</v>
      </c>
      <c r="V12" s="203">
        <v>42044</v>
      </c>
      <c r="W12" s="204">
        <v>0</v>
      </c>
      <c r="X12" s="14" t="s">
        <v>23</v>
      </c>
      <c r="Y12" s="14" t="s">
        <v>23</v>
      </c>
      <c r="Z12" s="14" t="s">
        <v>285</v>
      </c>
      <c r="AA12" s="14" t="s">
        <v>285</v>
      </c>
      <c r="AB12" s="57" t="s">
        <v>345</v>
      </c>
      <c r="AC12" s="15">
        <v>800020672</v>
      </c>
      <c r="AD12" s="2" t="s">
        <v>76</v>
      </c>
      <c r="AE12" s="4">
        <v>42040</v>
      </c>
      <c r="AF12" s="6" t="s">
        <v>286</v>
      </c>
      <c r="AG12" s="4" t="s">
        <v>176</v>
      </c>
      <c r="AH12" s="8">
        <v>33315</v>
      </c>
      <c r="AI12" s="4">
        <v>42040</v>
      </c>
      <c r="AJ12" s="305" t="s">
        <v>675</v>
      </c>
      <c r="AK12" s="306" t="s">
        <v>707</v>
      </c>
      <c r="AL12" s="306" t="s">
        <v>691</v>
      </c>
      <c r="AM12" s="8"/>
      <c r="AN12" s="8">
        <v>5200000</v>
      </c>
      <c r="AO12" s="11"/>
      <c r="AP12" s="18">
        <f t="shared" si="1"/>
        <v>5200000</v>
      </c>
      <c r="AQ12" s="48" t="s">
        <v>40</v>
      </c>
      <c r="AR12" s="49" t="s">
        <v>101</v>
      </c>
      <c r="AS12" s="49" t="s">
        <v>101</v>
      </c>
      <c r="AT12" s="49" t="s">
        <v>101</v>
      </c>
      <c r="AU12" s="50" t="s">
        <v>101</v>
      </c>
      <c r="AV12" s="23">
        <v>42044</v>
      </c>
      <c r="AW12" s="4">
        <v>42369</v>
      </c>
      <c r="AX12" s="8">
        <f t="shared" si="2"/>
        <v>325</v>
      </c>
      <c r="AY12" s="8"/>
      <c r="AZ12" s="8"/>
      <c r="BA12" s="212" t="s">
        <v>55</v>
      </c>
      <c r="BB12" s="17" t="e">
        <f>LOOKUP(BA12,#REF!,#REF!)</f>
        <v>#REF!</v>
      </c>
      <c r="BC12" s="310"/>
      <c r="BD12" s="89"/>
      <c r="BE12" s="28">
        <v>42117</v>
      </c>
      <c r="BF12" s="30">
        <v>2600000</v>
      </c>
      <c r="BG12" s="107">
        <v>0.13333333333333333</v>
      </c>
      <c r="BH12" s="28">
        <v>42117</v>
      </c>
      <c r="BI12" s="31">
        <v>0</v>
      </c>
      <c r="BJ12" s="66"/>
      <c r="BK12" s="79"/>
      <c r="BL12" s="32"/>
      <c r="BM12" s="32"/>
      <c r="BN12" s="55"/>
      <c r="BO12" s="33"/>
      <c r="BP12" s="67"/>
      <c r="BQ12" s="73"/>
      <c r="BR12" s="35"/>
      <c r="BS12" s="36"/>
      <c r="BT12" s="62"/>
      <c r="BU12" s="37"/>
      <c r="BV12" s="316">
        <f t="shared" si="9"/>
        <v>0</v>
      </c>
      <c r="BW12" s="317">
        <f t="shared" si="10"/>
        <v>2600000</v>
      </c>
      <c r="BX12" s="234">
        <f t="shared" si="11"/>
        <v>7800000</v>
      </c>
      <c r="BY12" s="41">
        <v>42117</v>
      </c>
      <c r="BZ12" s="29">
        <v>42529</v>
      </c>
      <c r="CA12" s="29" t="s">
        <v>1446</v>
      </c>
      <c r="CB12" s="29">
        <v>42117</v>
      </c>
      <c r="CC12" s="40"/>
      <c r="CD12" s="105"/>
      <c r="CE12" s="34"/>
      <c r="CF12" s="34"/>
      <c r="CG12" s="34"/>
      <c r="CH12" s="33"/>
      <c r="CI12" s="43"/>
      <c r="CJ12" s="44"/>
      <c r="CK12" s="38"/>
      <c r="CL12" s="38"/>
      <c r="CM12" s="39"/>
      <c r="CN12" s="45"/>
      <c r="CO12" s="71">
        <f t="shared" si="4"/>
        <v>42529</v>
      </c>
      <c r="CP12" s="46"/>
      <c r="CQ12" s="72"/>
      <c r="CR12" s="47"/>
      <c r="CS12" s="287" t="e">
        <f>+SUMIFS(#REF!,#REF!,AH12)</f>
        <v>#REF!</v>
      </c>
      <c r="CT12" s="288" t="e">
        <f>+SUMIFS(#REF!,#REF!,BD12)+SUMIFS(#REF!,#REF!,BJ12)+SUMIFS(#REF!,#REF!,BP12)</f>
        <v>#REF!</v>
      </c>
      <c r="CU12" s="228" t="e">
        <f t="shared" si="12"/>
        <v>#REF!</v>
      </c>
      <c r="CV12" s="225"/>
      <c r="CW12" s="58" t="str">
        <f t="shared" si="5"/>
        <v>EJECUCION</v>
      </c>
      <c r="CX12" s="292"/>
      <c r="CY12" s="60">
        <f t="shared" si="6"/>
        <v>42044</v>
      </c>
      <c r="CZ12" s="58">
        <f t="shared" si="7"/>
        <v>42529</v>
      </c>
      <c r="DA12" s="59">
        <f t="shared" si="17"/>
        <v>485</v>
      </c>
      <c r="DB12" s="160">
        <f t="shared" si="8"/>
        <v>233</v>
      </c>
      <c r="DC12" s="301">
        <f t="shared" si="14"/>
        <v>48.041237113402062</v>
      </c>
      <c r="DD12" s="299"/>
      <c r="DE12" s="160">
        <f t="shared" si="15"/>
        <v>48.041237113402062</v>
      </c>
      <c r="DF12" s="303" t="e">
        <f t="shared" si="16"/>
        <v>#REF!</v>
      </c>
    </row>
    <row r="13" spans="2:110" s="21" customFormat="1" ht="99.95" hidden="1" customHeight="1" x14ac:dyDescent="0.25">
      <c r="B13" s="307">
        <v>6.6666666666666666E-2</v>
      </c>
      <c r="C13" s="85">
        <f t="shared" si="0"/>
        <v>6</v>
      </c>
      <c r="D13" s="1"/>
      <c r="E13" s="2" t="s">
        <v>221</v>
      </c>
      <c r="F13" s="81" t="s">
        <v>927</v>
      </c>
      <c r="G13" s="19"/>
      <c r="H13" s="16">
        <v>42025</v>
      </c>
      <c r="I13" s="56" t="s">
        <v>105</v>
      </c>
      <c r="J13" s="14" t="s">
        <v>236</v>
      </c>
      <c r="K13" s="74" t="s">
        <v>262</v>
      </c>
      <c r="L13" s="5">
        <v>4</v>
      </c>
      <c r="M13" s="13">
        <v>801315</v>
      </c>
      <c r="N13" s="13" t="s">
        <v>254</v>
      </c>
      <c r="O13" s="8">
        <v>8800000</v>
      </c>
      <c r="P13" s="80" t="s">
        <v>20</v>
      </c>
      <c r="Q13" s="4" t="s">
        <v>15</v>
      </c>
      <c r="R13" s="69"/>
      <c r="S13" s="231"/>
      <c r="T13" s="70"/>
      <c r="U13" s="108">
        <v>6</v>
      </c>
      <c r="V13" s="203">
        <v>42025</v>
      </c>
      <c r="W13" s="204">
        <v>0</v>
      </c>
      <c r="X13" s="14" t="s">
        <v>7</v>
      </c>
      <c r="Y13" s="14" t="s">
        <v>7</v>
      </c>
      <c r="Z13" s="14" t="s">
        <v>84</v>
      </c>
      <c r="AA13" s="14" t="s">
        <v>263</v>
      </c>
      <c r="AB13" s="57" t="s">
        <v>264</v>
      </c>
      <c r="AC13" s="15">
        <v>98324134</v>
      </c>
      <c r="AD13" s="2"/>
      <c r="AE13" s="4">
        <v>42020</v>
      </c>
      <c r="AF13" s="6" t="s">
        <v>265</v>
      </c>
      <c r="AG13" s="4" t="s">
        <v>165</v>
      </c>
      <c r="AH13" s="8">
        <v>15915</v>
      </c>
      <c r="AI13" s="4">
        <v>42020</v>
      </c>
      <c r="AJ13" s="305" t="s">
        <v>680</v>
      </c>
      <c r="AK13" s="306" t="s">
        <v>710</v>
      </c>
      <c r="AL13" s="306" t="s">
        <v>711</v>
      </c>
      <c r="AM13" s="8"/>
      <c r="AN13" s="8">
        <v>8800000</v>
      </c>
      <c r="AO13" s="11"/>
      <c r="AP13" s="18">
        <f t="shared" si="1"/>
        <v>8800000</v>
      </c>
      <c r="AQ13" s="48" t="s">
        <v>40</v>
      </c>
      <c r="AR13" s="49" t="s">
        <v>101</v>
      </c>
      <c r="AS13" s="49" t="s">
        <v>101</v>
      </c>
      <c r="AT13" s="49" t="s">
        <v>101</v>
      </c>
      <c r="AU13" s="50" t="s">
        <v>101</v>
      </c>
      <c r="AV13" s="23">
        <v>42020</v>
      </c>
      <c r="AW13" s="4">
        <v>42354</v>
      </c>
      <c r="AX13" s="8">
        <f t="shared" si="2"/>
        <v>334</v>
      </c>
      <c r="AY13" s="8"/>
      <c r="AZ13" s="8"/>
      <c r="BA13" s="83" t="s">
        <v>28</v>
      </c>
      <c r="BB13" s="17" t="e">
        <f>LOOKUP(BA13,#REF!,#REF!)</f>
        <v>#REF!</v>
      </c>
      <c r="BC13" s="310"/>
      <c r="BD13" s="63"/>
      <c r="BE13" s="28"/>
      <c r="BF13" s="30"/>
      <c r="BG13" s="30"/>
      <c r="BH13" s="28"/>
      <c r="BI13" s="31"/>
      <c r="BJ13" s="66"/>
      <c r="BK13" s="79"/>
      <c r="BL13" s="32"/>
      <c r="BM13" s="32"/>
      <c r="BN13" s="55"/>
      <c r="BO13" s="33"/>
      <c r="BP13" s="67"/>
      <c r="BQ13" s="73"/>
      <c r="BR13" s="35"/>
      <c r="BS13" s="36"/>
      <c r="BT13" s="62"/>
      <c r="BU13" s="37"/>
      <c r="BV13" s="316">
        <f t="shared" si="9"/>
        <v>0</v>
      </c>
      <c r="BW13" s="317">
        <f t="shared" si="10"/>
        <v>0</v>
      </c>
      <c r="BX13" s="234">
        <f t="shared" si="11"/>
        <v>8800000</v>
      </c>
      <c r="BY13" s="41"/>
      <c r="BZ13" s="29"/>
      <c r="CA13" s="29"/>
      <c r="CB13" s="29"/>
      <c r="CC13" s="40"/>
      <c r="CD13" s="42"/>
      <c r="CE13" s="34"/>
      <c r="CF13" s="34"/>
      <c r="CG13" s="34"/>
      <c r="CH13" s="33"/>
      <c r="CI13" s="43"/>
      <c r="CJ13" s="44"/>
      <c r="CK13" s="38"/>
      <c r="CL13" s="38"/>
      <c r="CM13" s="39"/>
      <c r="CN13" s="45"/>
      <c r="CO13" s="71">
        <f t="shared" si="4"/>
        <v>42354</v>
      </c>
      <c r="CP13" s="46"/>
      <c r="CQ13" s="72"/>
      <c r="CR13" s="47"/>
      <c r="CS13" s="287" t="e">
        <f>+SUMIFS(#REF!,#REF!,AH13)</f>
        <v>#REF!</v>
      </c>
      <c r="CT13" s="288" t="e">
        <f>+SUMIFS(#REF!,#REF!,BD13)+SUMIFS(#REF!,#REF!,BJ13)+SUMIFS(#REF!,#REF!,BP13)</f>
        <v>#REF!</v>
      </c>
      <c r="CU13" s="228" t="e">
        <f t="shared" si="12"/>
        <v>#REF!</v>
      </c>
      <c r="CV13" s="225"/>
      <c r="CW13" s="58" t="str">
        <f t="shared" si="5"/>
        <v>EJECUCION</v>
      </c>
      <c r="CX13" s="292"/>
      <c r="CY13" s="60">
        <f t="shared" si="6"/>
        <v>42020</v>
      </c>
      <c r="CZ13" s="58">
        <f t="shared" si="7"/>
        <v>42354</v>
      </c>
      <c r="DA13" s="59">
        <f t="shared" si="17"/>
        <v>334</v>
      </c>
      <c r="DB13" s="160">
        <f t="shared" si="8"/>
        <v>257</v>
      </c>
      <c r="DC13" s="301">
        <f t="shared" si="14"/>
        <v>76.946107784431135</v>
      </c>
      <c r="DD13" s="299"/>
      <c r="DE13" s="160">
        <f t="shared" si="15"/>
        <v>76.946107784431135</v>
      </c>
      <c r="DF13" s="303" t="e">
        <f t="shared" si="16"/>
        <v>#REF!</v>
      </c>
    </row>
    <row r="14" spans="2:110" s="21" customFormat="1" ht="99.95" hidden="1" customHeight="1" x14ac:dyDescent="0.25">
      <c r="B14" s="307">
        <v>6.6666666666666666E-2</v>
      </c>
      <c r="C14" s="85">
        <f t="shared" si="0"/>
        <v>7</v>
      </c>
      <c r="D14" s="1"/>
      <c r="E14" s="2" t="s">
        <v>221</v>
      </c>
      <c r="F14" s="81" t="s">
        <v>928</v>
      </c>
      <c r="G14" s="19"/>
      <c r="H14" s="16">
        <v>42025</v>
      </c>
      <c r="I14" s="56" t="s">
        <v>105</v>
      </c>
      <c r="J14" s="14" t="s">
        <v>146</v>
      </c>
      <c r="K14" s="74" t="s">
        <v>268</v>
      </c>
      <c r="L14" s="5">
        <v>17</v>
      </c>
      <c r="M14" s="13">
        <v>80111600</v>
      </c>
      <c r="N14" s="13" t="s">
        <v>247</v>
      </c>
      <c r="O14" s="8">
        <v>12500000</v>
      </c>
      <c r="P14" s="80" t="s">
        <v>20</v>
      </c>
      <c r="Q14" s="4" t="s">
        <v>15</v>
      </c>
      <c r="R14" s="69"/>
      <c r="S14" s="231"/>
      <c r="T14" s="70"/>
      <c r="U14" s="108">
        <v>7</v>
      </c>
      <c r="V14" s="203">
        <v>42025</v>
      </c>
      <c r="W14" s="204">
        <v>0</v>
      </c>
      <c r="X14" s="14" t="s">
        <v>58</v>
      </c>
      <c r="Y14" s="14" t="s">
        <v>151</v>
      </c>
      <c r="Z14" s="14" t="s">
        <v>80</v>
      </c>
      <c r="AA14" s="14" t="s">
        <v>80</v>
      </c>
      <c r="AB14" s="57" t="s">
        <v>269</v>
      </c>
      <c r="AC14" s="15">
        <v>1020751323</v>
      </c>
      <c r="AD14" s="2"/>
      <c r="AE14" s="4">
        <v>42020</v>
      </c>
      <c r="AF14" s="6" t="s">
        <v>270</v>
      </c>
      <c r="AG14" s="4" t="s">
        <v>166</v>
      </c>
      <c r="AH14" s="8">
        <v>16015</v>
      </c>
      <c r="AI14" s="4">
        <v>42020</v>
      </c>
      <c r="AJ14" s="305" t="s">
        <v>680</v>
      </c>
      <c r="AK14" s="306" t="s">
        <v>802</v>
      </c>
      <c r="AL14" s="306" t="s">
        <v>679</v>
      </c>
      <c r="AM14" s="8">
        <f>12500000/5</f>
        <v>2500000</v>
      </c>
      <c r="AN14" s="8">
        <v>12500000</v>
      </c>
      <c r="AO14" s="11"/>
      <c r="AP14" s="18">
        <f t="shared" si="1"/>
        <v>12500000</v>
      </c>
      <c r="AQ14" s="48" t="s">
        <v>40</v>
      </c>
      <c r="AR14" s="49" t="s">
        <v>101</v>
      </c>
      <c r="AS14" s="49" t="s">
        <v>101</v>
      </c>
      <c r="AT14" s="49" t="s">
        <v>101</v>
      </c>
      <c r="AU14" s="50" t="s">
        <v>101</v>
      </c>
      <c r="AV14" s="23">
        <v>42020</v>
      </c>
      <c r="AW14" s="4">
        <f>+AV14+150</f>
        <v>42170</v>
      </c>
      <c r="AX14" s="8">
        <f t="shared" si="2"/>
        <v>150</v>
      </c>
      <c r="AY14" s="8"/>
      <c r="AZ14" s="8"/>
      <c r="BA14" s="212" t="s">
        <v>18</v>
      </c>
      <c r="BB14" s="17" t="e">
        <f>LOOKUP(BA14,#REF!,#REF!)</f>
        <v>#REF!</v>
      </c>
      <c r="BC14" s="310"/>
      <c r="BD14" s="63"/>
      <c r="BE14" s="28">
        <v>42166</v>
      </c>
      <c r="BF14" s="30">
        <v>5000000</v>
      </c>
      <c r="BG14" s="107">
        <v>0.13333333333333333</v>
      </c>
      <c r="BH14" s="28">
        <v>42166</v>
      </c>
      <c r="BI14" s="31">
        <v>0</v>
      </c>
      <c r="BJ14" s="66"/>
      <c r="BK14" s="79"/>
      <c r="BL14" s="32"/>
      <c r="BM14" s="32"/>
      <c r="BN14" s="55"/>
      <c r="BO14" s="33"/>
      <c r="BP14" s="67"/>
      <c r="BQ14" s="73"/>
      <c r="BR14" s="35"/>
      <c r="BS14" s="36"/>
      <c r="BT14" s="62"/>
      <c r="BU14" s="37"/>
      <c r="BV14" s="316">
        <f t="shared" si="9"/>
        <v>0</v>
      </c>
      <c r="BW14" s="317">
        <f t="shared" si="10"/>
        <v>5000000</v>
      </c>
      <c r="BX14" s="234">
        <f t="shared" si="11"/>
        <v>17500000</v>
      </c>
      <c r="BY14" s="41">
        <v>42166</v>
      </c>
      <c r="BZ14" s="29">
        <v>42231</v>
      </c>
      <c r="CA14" s="29" t="s">
        <v>1446</v>
      </c>
      <c r="CB14" s="29">
        <v>42166</v>
      </c>
      <c r="CC14" s="40">
        <v>0</v>
      </c>
      <c r="CD14" s="105"/>
      <c r="CE14" s="34"/>
      <c r="CF14" s="34"/>
      <c r="CG14" s="34"/>
      <c r="CH14" s="33"/>
      <c r="CI14" s="43"/>
      <c r="CJ14" s="44"/>
      <c r="CK14" s="38"/>
      <c r="CL14" s="38"/>
      <c r="CM14" s="39"/>
      <c r="CN14" s="45"/>
      <c r="CO14" s="71">
        <f t="shared" si="4"/>
        <v>42231</v>
      </c>
      <c r="CP14" s="46"/>
      <c r="CQ14" s="72"/>
      <c r="CR14" s="47"/>
      <c r="CS14" s="287" t="e">
        <f>+SUMIFS(#REF!,#REF!,AH14)</f>
        <v>#REF!</v>
      </c>
      <c r="CT14" s="288" t="e">
        <f>+SUMIFS(#REF!,#REF!,BD14)+SUMIFS(#REF!,#REF!,BJ14)+SUMIFS(#REF!,#REF!,BP14)</f>
        <v>#REF!</v>
      </c>
      <c r="CU14" s="228" t="e">
        <f t="shared" si="12"/>
        <v>#REF!</v>
      </c>
      <c r="CV14" s="225"/>
      <c r="CW14" s="58" t="str">
        <f t="shared" si="5"/>
        <v>EJECUCION</v>
      </c>
      <c r="CX14" s="292"/>
      <c r="CY14" s="60">
        <f t="shared" si="6"/>
        <v>42020</v>
      </c>
      <c r="CZ14" s="58">
        <f t="shared" si="7"/>
        <v>42231</v>
      </c>
      <c r="DA14" s="59">
        <f t="shared" si="17"/>
        <v>211</v>
      </c>
      <c r="DB14" s="160">
        <f t="shared" si="8"/>
        <v>257</v>
      </c>
      <c r="DC14" s="301">
        <f t="shared" si="14"/>
        <v>100</v>
      </c>
      <c r="DD14" s="299"/>
      <c r="DE14" s="160">
        <f t="shared" si="15"/>
        <v>100</v>
      </c>
      <c r="DF14" s="303" t="e">
        <f t="shared" si="16"/>
        <v>#REF!</v>
      </c>
    </row>
    <row r="15" spans="2:110" s="21" customFormat="1" ht="99.95" hidden="1" customHeight="1" x14ac:dyDescent="0.25">
      <c r="B15" s="307">
        <v>6.6666666666666666E-2</v>
      </c>
      <c r="C15" s="85">
        <f t="shared" si="0"/>
        <v>10</v>
      </c>
      <c r="D15" s="1"/>
      <c r="E15" s="2" t="s">
        <v>39</v>
      </c>
      <c r="F15" s="81" t="s">
        <v>929</v>
      </c>
      <c r="G15" s="19"/>
      <c r="H15" s="16">
        <v>42026</v>
      </c>
      <c r="I15" s="56" t="s">
        <v>105</v>
      </c>
      <c r="J15" s="14" t="s">
        <v>68</v>
      </c>
      <c r="K15" s="74" t="s">
        <v>276</v>
      </c>
      <c r="L15" s="5">
        <v>33</v>
      </c>
      <c r="M15" s="13">
        <v>801015</v>
      </c>
      <c r="N15" s="13" t="s">
        <v>247</v>
      </c>
      <c r="O15" s="8">
        <v>36000000</v>
      </c>
      <c r="P15" s="80" t="s">
        <v>20</v>
      </c>
      <c r="Q15" s="4" t="s">
        <v>15</v>
      </c>
      <c r="R15" s="69"/>
      <c r="S15" s="231"/>
      <c r="T15" s="70"/>
      <c r="U15" s="108">
        <v>10</v>
      </c>
      <c r="V15" s="203">
        <v>42026</v>
      </c>
      <c r="W15" s="204">
        <v>0</v>
      </c>
      <c r="X15" s="14" t="s">
        <v>58</v>
      </c>
      <c r="Y15" s="14" t="s">
        <v>151</v>
      </c>
      <c r="Z15" s="14" t="s">
        <v>80</v>
      </c>
      <c r="AA15" s="14" t="s">
        <v>80</v>
      </c>
      <c r="AB15" s="57" t="s">
        <v>277</v>
      </c>
      <c r="AC15" s="15">
        <v>77177212</v>
      </c>
      <c r="AD15" s="2"/>
      <c r="AE15" s="4">
        <v>42024</v>
      </c>
      <c r="AF15" s="6" t="s">
        <v>278</v>
      </c>
      <c r="AG15" s="4" t="s">
        <v>166</v>
      </c>
      <c r="AH15" s="8">
        <v>19615</v>
      </c>
      <c r="AI15" s="4">
        <v>42025</v>
      </c>
      <c r="AJ15" s="305" t="s">
        <v>680</v>
      </c>
      <c r="AK15" s="306" t="s">
        <v>806</v>
      </c>
      <c r="AL15" s="306" t="s">
        <v>681</v>
      </c>
      <c r="AM15" s="8">
        <f>+AN15/6</f>
        <v>6000000</v>
      </c>
      <c r="AN15" s="8">
        <v>36000000</v>
      </c>
      <c r="AO15" s="11"/>
      <c r="AP15" s="18">
        <f t="shared" si="1"/>
        <v>36000000</v>
      </c>
      <c r="AQ15" s="48" t="s">
        <v>40</v>
      </c>
      <c r="AR15" s="49" t="s">
        <v>101</v>
      </c>
      <c r="AS15" s="49" t="s">
        <v>101</v>
      </c>
      <c r="AT15" s="49" t="s">
        <v>101</v>
      </c>
      <c r="AU15" s="50" t="s">
        <v>101</v>
      </c>
      <c r="AV15" s="23">
        <v>42025</v>
      </c>
      <c r="AW15" s="4">
        <f>+AV15+180</f>
        <v>42205</v>
      </c>
      <c r="AX15" s="8">
        <f t="shared" si="2"/>
        <v>180</v>
      </c>
      <c r="AY15" s="8"/>
      <c r="AZ15" s="8"/>
      <c r="BA15" s="212" t="s">
        <v>79</v>
      </c>
      <c r="BB15" s="17" t="e">
        <f>LOOKUP(BA15,#REF!,#REF!)</f>
        <v>#REF!</v>
      </c>
      <c r="BC15" s="310"/>
      <c r="BD15" s="63"/>
      <c r="BE15" s="28"/>
      <c r="BF15" s="30"/>
      <c r="BG15" s="30"/>
      <c r="BH15" s="28"/>
      <c r="BI15" s="31"/>
      <c r="BJ15" s="66"/>
      <c r="BK15" s="79"/>
      <c r="BL15" s="32"/>
      <c r="BM15" s="32"/>
      <c r="BN15" s="55"/>
      <c r="BO15" s="33"/>
      <c r="BP15" s="67"/>
      <c r="BQ15" s="73"/>
      <c r="BR15" s="35"/>
      <c r="BS15" s="36"/>
      <c r="BT15" s="62"/>
      <c r="BU15" s="37"/>
      <c r="BV15" s="316">
        <f t="shared" si="9"/>
        <v>0</v>
      </c>
      <c r="BW15" s="317">
        <f t="shared" si="10"/>
        <v>0</v>
      </c>
      <c r="BX15" s="234">
        <f t="shared" si="11"/>
        <v>36000000</v>
      </c>
      <c r="BY15" s="41"/>
      <c r="BZ15" s="29"/>
      <c r="CA15" s="29"/>
      <c r="CB15" s="29"/>
      <c r="CC15" s="40"/>
      <c r="CD15" s="42"/>
      <c r="CE15" s="34"/>
      <c r="CF15" s="34"/>
      <c r="CG15" s="34"/>
      <c r="CH15" s="33"/>
      <c r="CI15" s="43"/>
      <c r="CJ15" s="44"/>
      <c r="CK15" s="38"/>
      <c r="CL15" s="38"/>
      <c r="CM15" s="39"/>
      <c r="CN15" s="45"/>
      <c r="CO15" s="71">
        <f t="shared" si="4"/>
        <v>42205</v>
      </c>
      <c r="CP15" s="46"/>
      <c r="CQ15" s="72"/>
      <c r="CR15" s="47"/>
      <c r="CS15" s="287" t="e">
        <f>+SUMIFS(#REF!,#REF!,AH15)</f>
        <v>#REF!</v>
      </c>
      <c r="CT15" s="288" t="e">
        <f>+SUMIFS(#REF!,#REF!,BD15)+SUMIFS(#REF!,#REF!,BJ15)+SUMIFS(#REF!,#REF!,BP15)</f>
        <v>#REF!</v>
      </c>
      <c r="CU15" s="228" t="e">
        <f t="shared" si="12"/>
        <v>#REF!</v>
      </c>
      <c r="CV15" s="225"/>
      <c r="CW15" s="58" t="str">
        <f t="shared" si="5"/>
        <v>EJECUCION</v>
      </c>
      <c r="CX15" s="292"/>
      <c r="CY15" s="60">
        <f t="shared" si="6"/>
        <v>42025</v>
      </c>
      <c r="CZ15" s="58">
        <f t="shared" si="7"/>
        <v>42205</v>
      </c>
      <c r="DA15" s="59">
        <f t="shared" si="17"/>
        <v>180</v>
      </c>
      <c r="DB15" s="160">
        <f t="shared" si="8"/>
        <v>252</v>
      </c>
      <c r="DC15" s="301">
        <f t="shared" si="14"/>
        <v>100</v>
      </c>
      <c r="DD15" s="299"/>
      <c r="DE15" s="160">
        <f t="shared" si="15"/>
        <v>100</v>
      </c>
      <c r="DF15" s="303" t="e">
        <f t="shared" si="16"/>
        <v>#REF!</v>
      </c>
    </row>
    <row r="16" spans="2:110" s="21" customFormat="1" ht="99.95" hidden="1" customHeight="1" x14ac:dyDescent="0.25">
      <c r="B16" s="307">
        <v>6.6666666666666666E-2</v>
      </c>
      <c r="C16" s="85">
        <f t="shared" si="0"/>
        <v>6</v>
      </c>
      <c r="D16" s="1"/>
      <c r="E16" s="2" t="s">
        <v>221</v>
      </c>
      <c r="F16" s="81" t="s">
        <v>994</v>
      </c>
      <c r="G16" s="19" t="s">
        <v>598</v>
      </c>
      <c r="H16" s="16">
        <v>42026</v>
      </c>
      <c r="I16" s="56" t="s">
        <v>62</v>
      </c>
      <c r="J16" s="14" t="s">
        <v>238</v>
      </c>
      <c r="K16" s="74" t="s">
        <v>287</v>
      </c>
      <c r="L16" s="5">
        <v>43</v>
      </c>
      <c r="M16" s="13">
        <v>15101505</v>
      </c>
      <c r="N16" s="13" t="s">
        <v>282</v>
      </c>
      <c r="O16" s="8">
        <v>2987000</v>
      </c>
      <c r="P16" s="80" t="s">
        <v>20</v>
      </c>
      <c r="Q16" s="4" t="s">
        <v>15</v>
      </c>
      <c r="R16" s="69"/>
      <c r="S16" s="231"/>
      <c r="T16" s="70"/>
      <c r="U16" s="77">
        <v>6</v>
      </c>
      <c r="V16" s="203">
        <v>42044</v>
      </c>
      <c r="W16" s="204">
        <v>0</v>
      </c>
      <c r="X16" s="14" t="s">
        <v>23</v>
      </c>
      <c r="Y16" s="14" t="s">
        <v>23</v>
      </c>
      <c r="Z16" s="14" t="s">
        <v>400</v>
      </c>
      <c r="AA16" s="14" t="s">
        <v>400</v>
      </c>
      <c r="AB16" s="57" t="s">
        <v>401</v>
      </c>
      <c r="AC16" s="15">
        <v>8669570</v>
      </c>
      <c r="AD16" s="2"/>
      <c r="AE16" s="4">
        <v>42040</v>
      </c>
      <c r="AF16" s="6" t="s">
        <v>288</v>
      </c>
      <c r="AG16" s="4" t="s">
        <v>176</v>
      </c>
      <c r="AH16" s="8">
        <v>32915</v>
      </c>
      <c r="AI16" s="4">
        <v>42040</v>
      </c>
      <c r="AJ16" s="305" t="s">
        <v>675</v>
      </c>
      <c r="AK16" s="306" t="s">
        <v>1159</v>
      </c>
      <c r="AL16" s="306" t="s">
        <v>691</v>
      </c>
      <c r="AM16" s="8"/>
      <c r="AN16" s="8">
        <v>2987000</v>
      </c>
      <c r="AO16" s="11"/>
      <c r="AP16" s="18">
        <f t="shared" si="1"/>
        <v>2987000</v>
      </c>
      <c r="AQ16" s="48" t="s">
        <v>40</v>
      </c>
      <c r="AR16" s="49" t="s">
        <v>101</v>
      </c>
      <c r="AS16" s="49" t="s">
        <v>101</v>
      </c>
      <c r="AT16" s="49" t="s">
        <v>101</v>
      </c>
      <c r="AU16" s="50" t="s">
        <v>101</v>
      </c>
      <c r="AV16" s="23">
        <v>42055</v>
      </c>
      <c r="AW16" s="4">
        <v>42369</v>
      </c>
      <c r="AX16" s="8">
        <f t="shared" si="2"/>
        <v>314</v>
      </c>
      <c r="AY16" s="8"/>
      <c r="AZ16" s="8"/>
      <c r="BA16" s="212" t="s">
        <v>402</v>
      </c>
      <c r="BB16" s="17" t="e">
        <f>LOOKUP(BA16,#REF!,#REF!)</f>
        <v>#REF!</v>
      </c>
      <c r="BC16" s="310"/>
      <c r="BD16" s="89"/>
      <c r="BE16" s="28">
        <v>42117</v>
      </c>
      <c r="BF16" s="30">
        <v>1493500</v>
      </c>
      <c r="BG16" s="107">
        <v>0.13333333333333333</v>
      </c>
      <c r="BH16" s="28">
        <v>42118</v>
      </c>
      <c r="BI16" s="31">
        <v>0</v>
      </c>
      <c r="BJ16" s="66"/>
      <c r="BK16" s="79"/>
      <c r="BL16" s="32"/>
      <c r="BM16" s="32"/>
      <c r="BN16" s="55"/>
      <c r="BO16" s="33"/>
      <c r="BP16" s="67"/>
      <c r="BQ16" s="73"/>
      <c r="BR16" s="35"/>
      <c r="BS16" s="36"/>
      <c r="BT16" s="62"/>
      <c r="BU16" s="37"/>
      <c r="BV16" s="316">
        <f t="shared" si="9"/>
        <v>0</v>
      </c>
      <c r="BW16" s="317">
        <f t="shared" si="10"/>
        <v>1493500</v>
      </c>
      <c r="BX16" s="234">
        <f t="shared" si="11"/>
        <v>4480500</v>
      </c>
      <c r="BY16" s="41">
        <v>42117</v>
      </c>
      <c r="BZ16" s="29">
        <v>42529</v>
      </c>
      <c r="CA16" s="347" t="s">
        <v>1446</v>
      </c>
      <c r="CB16" s="29">
        <v>42118</v>
      </c>
      <c r="CC16" s="40">
        <v>0</v>
      </c>
      <c r="CD16" s="105"/>
      <c r="CE16" s="34"/>
      <c r="CF16" s="34"/>
      <c r="CG16" s="34"/>
      <c r="CH16" s="33"/>
      <c r="CI16" s="43"/>
      <c r="CJ16" s="44"/>
      <c r="CK16" s="38"/>
      <c r="CL16" s="38"/>
      <c r="CM16" s="39"/>
      <c r="CN16" s="45"/>
      <c r="CO16" s="71">
        <f t="shared" si="4"/>
        <v>42529</v>
      </c>
      <c r="CP16" s="46"/>
      <c r="CQ16" s="72"/>
      <c r="CR16" s="47"/>
      <c r="CS16" s="287" t="e">
        <f>+SUMIFS(#REF!,#REF!,AH16)</f>
        <v>#REF!</v>
      </c>
      <c r="CT16" s="288" t="e">
        <f>+SUMIFS(#REF!,#REF!,BD16)+SUMIFS(#REF!,#REF!,BJ16)+SUMIFS(#REF!,#REF!,BP16)</f>
        <v>#REF!</v>
      </c>
      <c r="CU16" s="228" t="e">
        <f t="shared" si="12"/>
        <v>#REF!</v>
      </c>
      <c r="CV16" s="225"/>
      <c r="CW16" s="58" t="str">
        <f t="shared" si="5"/>
        <v>EJECUCION</v>
      </c>
      <c r="CX16" s="292"/>
      <c r="CY16" s="60">
        <f t="shared" si="6"/>
        <v>42055</v>
      </c>
      <c r="CZ16" s="58">
        <f t="shared" si="7"/>
        <v>42529</v>
      </c>
      <c r="DA16" s="59">
        <f t="shared" si="17"/>
        <v>474</v>
      </c>
      <c r="DB16" s="160">
        <f t="shared" si="8"/>
        <v>222</v>
      </c>
      <c r="DC16" s="301">
        <f t="shared" si="14"/>
        <v>46.835443037974684</v>
      </c>
      <c r="DD16" s="299"/>
      <c r="DE16" s="160">
        <f t="shared" si="15"/>
        <v>46.835443037974684</v>
      </c>
      <c r="DF16" s="303" t="e">
        <f t="shared" si="16"/>
        <v>#REF!</v>
      </c>
    </row>
    <row r="17" spans="2:110" s="21" customFormat="1" ht="99.95" hidden="1" customHeight="1" x14ac:dyDescent="0.25">
      <c r="B17" s="307">
        <v>6.6666666666666666E-2</v>
      </c>
      <c r="C17" s="85">
        <f t="shared" si="0"/>
        <v>7</v>
      </c>
      <c r="D17" s="1"/>
      <c r="E17" s="2" t="s">
        <v>32</v>
      </c>
      <c r="F17" s="81" t="s">
        <v>995</v>
      </c>
      <c r="G17" s="19" t="s">
        <v>11</v>
      </c>
      <c r="H17" s="16">
        <v>42026</v>
      </c>
      <c r="I17" s="56" t="s">
        <v>62</v>
      </c>
      <c r="J17" s="14" t="s">
        <v>239</v>
      </c>
      <c r="K17" s="74" t="s">
        <v>289</v>
      </c>
      <c r="L17" s="5">
        <v>53</v>
      </c>
      <c r="M17" s="13">
        <v>78181500</v>
      </c>
      <c r="N17" s="13" t="s">
        <v>157</v>
      </c>
      <c r="O17" s="8">
        <v>13500000</v>
      </c>
      <c r="P17" s="80" t="s">
        <v>20</v>
      </c>
      <c r="Q17" s="4" t="s">
        <v>15</v>
      </c>
      <c r="R17" s="69"/>
      <c r="S17" s="231"/>
      <c r="T17" s="70"/>
      <c r="U17" s="77">
        <v>7</v>
      </c>
      <c r="V17" s="203">
        <v>42044</v>
      </c>
      <c r="W17" s="204">
        <v>0</v>
      </c>
      <c r="X17" s="14" t="s">
        <v>58</v>
      </c>
      <c r="Y17" s="14" t="s">
        <v>22</v>
      </c>
      <c r="Z17" s="14" t="s">
        <v>285</v>
      </c>
      <c r="AA17" s="14" t="s">
        <v>285</v>
      </c>
      <c r="AB17" s="57" t="s">
        <v>199</v>
      </c>
      <c r="AC17" s="15">
        <v>900017159</v>
      </c>
      <c r="AD17" s="2" t="s">
        <v>76</v>
      </c>
      <c r="AE17" s="4">
        <v>42040</v>
      </c>
      <c r="AF17" s="6" t="s">
        <v>290</v>
      </c>
      <c r="AG17" s="4" t="s">
        <v>171</v>
      </c>
      <c r="AH17" s="8">
        <v>33215</v>
      </c>
      <c r="AI17" s="4">
        <v>42040</v>
      </c>
      <c r="AJ17" s="305" t="s">
        <v>680</v>
      </c>
      <c r="AK17" s="306" t="s">
        <v>1306</v>
      </c>
      <c r="AL17" s="306" t="s">
        <v>681</v>
      </c>
      <c r="AM17" s="8"/>
      <c r="AN17" s="8">
        <v>13500000</v>
      </c>
      <c r="AO17" s="11"/>
      <c r="AP17" s="18">
        <f t="shared" si="1"/>
        <v>13500000</v>
      </c>
      <c r="AQ17" s="48" t="s">
        <v>40</v>
      </c>
      <c r="AR17" s="49" t="s">
        <v>101</v>
      </c>
      <c r="AS17" s="49" t="s">
        <v>101</v>
      </c>
      <c r="AT17" s="49" t="s">
        <v>101</v>
      </c>
      <c r="AU17" s="50" t="s">
        <v>101</v>
      </c>
      <c r="AV17" s="23">
        <v>42044</v>
      </c>
      <c r="AW17" s="4">
        <v>42369</v>
      </c>
      <c r="AX17" s="8">
        <f t="shared" si="2"/>
        <v>325</v>
      </c>
      <c r="AY17" s="8"/>
      <c r="AZ17" s="8"/>
      <c r="BA17" s="212" t="s">
        <v>55</v>
      </c>
      <c r="BB17" s="17" t="e">
        <f>LOOKUP(BA17,#REF!,#REF!)</f>
        <v>#REF!</v>
      </c>
      <c r="BC17" s="310"/>
      <c r="BD17" s="89"/>
      <c r="BE17" s="28">
        <v>42117</v>
      </c>
      <c r="BF17" s="30">
        <v>6750000</v>
      </c>
      <c r="BG17" s="107">
        <v>0.13333333333333333</v>
      </c>
      <c r="BH17" s="28">
        <v>42117</v>
      </c>
      <c r="BI17" s="31">
        <v>0</v>
      </c>
      <c r="BJ17" s="66"/>
      <c r="BK17" s="79"/>
      <c r="BL17" s="32"/>
      <c r="BM17" s="32"/>
      <c r="BN17" s="55"/>
      <c r="BO17" s="33"/>
      <c r="BP17" s="67"/>
      <c r="BQ17" s="73"/>
      <c r="BR17" s="35"/>
      <c r="BS17" s="36"/>
      <c r="BT17" s="62"/>
      <c r="BU17" s="37"/>
      <c r="BV17" s="316">
        <f t="shared" si="9"/>
        <v>0</v>
      </c>
      <c r="BW17" s="317">
        <f t="shared" si="10"/>
        <v>6750000</v>
      </c>
      <c r="BX17" s="234">
        <f t="shared" si="11"/>
        <v>20250000</v>
      </c>
      <c r="BY17" s="41">
        <v>42117</v>
      </c>
      <c r="BZ17" s="29">
        <v>42529</v>
      </c>
      <c r="CA17" s="347" t="s">
        <v>1446</v>
      </c>
      <c r="CB17" s="29">
        <v>42117</v>
      </c>
      <c r="CC17" s="40">
        <v>0</v>
      </c>
      <c r="CD17" s="105"/>
      <c r="CE17" s="34"/>
      <c r="CF17" s="34"/>
      <c r="CG17" s="34"/>
      <c r="CH17" s="33"/>
      <c r="CI17" s="43"/>
      <c r="CJ17" s="44"/>
      <c r="CK17" s="38"/>
      <c r="CL17" s="38"/>
      <c r="CM17" s="39"/>
      <c r="CN17" s="45"/>
      <c r="CO17" s="71">
        <f t="shared" si="4"/>
        <v>42529</v>
      </c>
      <c r="CP17" s="46"/>
      <c r="CQ17" s="72"/>
      <c r="CR17" s="47"/>
      <c r="CS17" s="287" t="e">
        <f>+SUMIFS(#REF!,#REF!,AH17)</f>
        <v>#REF!</v>
      </c>
      <c r="CT17" s="288" t="e">
        <f>+SUMIFS(#REF!,#REF!,BD17)+SUMIFS(#REF!,#REF!,BJ17)+SUMIFS(#REF!,#REF!,BP17)</f>
        <v>#REF!</v>
      </c>
      <c r="CU17" s="228" t="e">
        <f t="shared" si="12"/>
        <v>#REF!</v>
      </c>
      <c r="CV17" s="225"/>
      <c r="CW17" s="58" t="str">
        <f t="shared" si="5"/>
        <v>EJECUCION</v>
      </c>
      <c r="CX17" s="292"/>
      <c r="CY17" s="60">
        <f t="shared" si="6"/>
        <v>42044</v>
      </c>
      <c r="CZ17" s="58">
        <f t="shared" si="7"/>
        <v>42529</v>
      </c>
      <c r="DA17" s="59">
        <f t="shared" si="17"/>
        <v>485</v>
      </c>
      <c r="DB17" s="160">
        <f t="shared" si="8"/>
        <v>233</v>
      </c>
      <c r="DC17" s="301">
        <f t="shared" si="14"/>
        <v>48.041237113402062</v>
      </c>
      <c r="DD17" s="299"/>
      <c r="DE17" s="160">
        <f t="shared" si="15"/>
        <v>48.041237113402062</v>
      </c>
      <c r="DF17" s="303" t="e">
        <f t="shared" si="16"/>
        <v>#REF!</v>
      </c>
    </row>
    <row r="18" spans="2:110" s="21" customFormat="1" ht="99.95" hidden="1" customHeight="1" x14ac:dyDescent="0.25">
      <c r="B18" s="307">
        <v>6.6666666666666666E-2</v>
      </c>
      <c r="C18" s="85">
        <f t="shared" si="0"/>
        <v>8</v>
      </c>
      <c r="D18" s="1"/>
      <c r="E18" s="2" t="s">
        <v>32</v>
      </c>
      <c r="F18" s="81" t="s">
        <v>996</v>
      </c>
      <c r="G18" s="19" t="s">
        <v>599</v>
      </c>
      <c r="H18" s="16">
        <v>42026</v>
      </c>
      <c r="I18" s="56" t="s">
        <v>62</v>
      </c>
      <c r="J18" s="14" t="s">
        <v>236</v>
      </c>
      <c r="K18" s="74" t="s">
        <v>291</v>
      </c>
      <c r="L18" s="5">
        <v>45</v>
      </c>
      <c r="M18" s="13">
        <v>15101505</v>
      </c>
      <c r="N18" s="13" t="s">
        <v>282</v>
      </c>
      <c r="O18" s="8">
        <v>2246000</v>
      </c>
      <c r="P18" s="80" t="s">
        <v>20</v>
      </c>
      <c r="Q18" s="4" t="s">
        <v>15</v>
      </c>
      <c r="R18" s="69"/>
      <c r="S18" s="231"/>
      <c r="T18" s="70"/>
      <c r="U18" s="77">
        <v>8</v>
      </c>
      <c r="V18" s="203">
        <v>42044</v>
      </c>
      <c r="W18" s="204">
        <v>0</v>
      </c>
      <c r="X18" s="14" t="s">
        <v>23</v>
      </c>
      <c r="Y18" s="14" t="s">
        <v>23</v>
      </c>
      <c r="Z18" s="14" t="s">
        <v>84</v>
      </c>
      <c r="AA18" s="14" t="s">
        <v>318</v>
      </c>
      <c r="AB18" s="57" t="s">
        <v>346</v>
      </c>
      <c r="AC18" s="15">
        <v>59669927</v>
      </c>
      <c r="AD18" s="2"/>
      <c r="AE18" s="4">
        <v>42041</v>
      </c>
      <c r="AF18" s="6" t="s">
        <v>292</v>
      </c>
      <c r="AG18" s="4" t="s">
        <v>176</v>
      </c>
      <c r="AH18" s="8">
        <v>33415</v>
      </c>
      <c r="AI18" s="4">
        <v>42041</v>
      </c>
      <c r="AJ18" s="305" t="s">
        <v>675</v>
      </c>
      <c r="AK18" s="306" t="s">
        <v>1152</v>
      </c>
      <c r="AL18" s="306" t="s">
        <v>679</v>
      </c>
      <c r="AM18" s="8"/>
      <c r="AN18" s="8">
        <v>2246000</v>
      </c>
      <c r="AO18" s="11"/>
      <c r="AP18" s="18">
        <f t="shared" si="1"/>
        <v>2246000</v>
      </c>
      <c r="AQ18" s="48" t="s">
        <v>40</v>
      </c>
      <c r="AR18" s="49" t="s">
        <v>101</v>
      </c>
      <c r="AS18" s="49" t="s">
        <v>101</v>
      </c>
      <c r="AT18" s="49" t="s">
        <v>101</v>
      </c>
      <c r="AU18" s="50" t="s">
        <v>101</v>
      </c>
      <c r="AV18" s="23">
        <v>42047</v>
      </c>
      <c r="AW18" s="4">
        <v>42369</v>
      </c>
      <c r="AX18" s="8">
        <f t="shared" si="2"/>
        <v>322</v>
      </c>
      <c r="AY18" s="8"/>
      <c r="AZ18" s="8"/>
      <c r="BA18" s="83" t="s">
        <v>28</v>
      </c>
      <c r="BB18" s="17" t="e">
        <f>LOOKUP(BA18,#REF!,#REF!)</f>
        <v>#REF!</v>
      </c>
      <c r="BC18" s="310"/>
      <c r="BD18" s="89"/>
      <c r="BE18" s="28">
        <v>42138</v>
      </c>
      <c r="BF18" s="30">
        <v>676800</v>
      </c>
      <c r="BG18" s="107">
        <v>0.13333333333333333</v>
      </c>
      <c r="BH18" s="28">
        <v>42138</v>
      </c>
      <c r="BI18" s="31">
        <v>0</v>
      </c>
      <c r="BJ18" s="66"/>
      <c r="BK18" s="79"/>
      <c r="BL18" s="32"/>
      <c r="BM18" s="32"/>
      <c r="BN18" s="55"/>
      <c r="BO18" s="33"/>
      <c r="BP18" s="67"/>
      <c r="BQ18" s="73"/>
      <c r="BR18" s="35"/>
      <c r="BS18" s="36"/>
      <c r="BT18" s="62"/>
      <c r="BU18" s="37"/>
      <c r="BV18" s="316">
        <f t="shared" si="9"/>
        <v>0</v>
      </c>
      <c r="BW18" s="317">
        <f t="shared" si="10"/>
        <v>676800</v>
      </c>
      <c r="BX18" s="234">
        <f t="shared" si="11"/>
        <v>2922800</v>
      </c>
      <c r="BY18" s="41">
        <v>42138</v>
      </c>
      <c r="BZ18" s="29">
        <v>42459</v>
      </c>
      <c r="CA18" s="347" t="s">
        <v>1446</v>
      </c>
      <c r="CB18" s="29">
        <v>42138</v>
      </c>
      <c r="CC18" s="40">
        <v>0</v>
      </c>
      <c r="CD18" s="105"/>
      <c r="CE18" s="34"/>
      <c r="CF18" s="34"/>
      <c r="CG18" s="34"/>
      <c r="CH18" s="33"/>
      <c r="CI18" s="43"/>
      <c r="CJ18" s="44"/>
      <c r="CK18" s="38"/>
      <c r="CL18" s="38"/>
      <c r="CM18" s="39"/>
      <c r="CN18" s="45"/>
      <c r="CO18" s="71">
        <f t="shared" si="4"/>
        <v>42459</v>
      </c>
      <c r="CP18" s="46"/>
      <c r="CQ18" s="72"/>
      <c r="CR18" s="47"/>
      <c r="CS18" s="287" t="e">
        <f>+SUMIFS(#REF!,#REF!,AH18)</f>
        <v>#REF!</v>
      </c>
      <c r="CT18" s="288" t="e">
        <f>+SUMIFS(#REF!,#REF!,BD18)+SUMIFS(#REF!,#REF!,BJ18)+SUMIFS(#REF!,#REF!,BP18)</f>
        <v>#REF!</v>
      </c>
      <c r="CU18" s="228" t="e">
        <f t="shared" si="12"/>
        <v>#REF!</v>
      </c>
      <c r="CV18" s="225"/>
      <c r="CW18" s="58" t="str">
        <f t="shared" si="5"/>
        <v>EJECUCION</v>
      </c>
      <c r="CX18" s="292"/>
      <c r="CY18" s="60">
        <f t="shared" si="6"/>
        <v>42047</v>
      </c>
      <c r="CZ18" s="58">
        <f t="shared" si="7"/>
        <v>42459</v>
      </c>
      <c r="DA18" s="59">
        <f t="shared" si="17"/>
        <v>412</v>
      </c>
      <c r="DB18" s="160">
        <f t="shared" si="8"/>
        <v>230</v>
      </c>
      <c r="DC18" s="301">
        <f t="shared" si="14"/>
        <v>55.825242718446603</v>
      </c>
      <c r="DD18" s="299"/>
      <c r="DE18" s="160">
        <f t="shared" si="15"/>
        <v>55.825242718446603</v>
      </c>
      <c r="DF18" s="303" t="e">
        <f t="shared" si="16"/>
        <v>#REF!</v>
      </c>
    </row>
    <row r="19" spans="2:110" s="21" customFormat="1" ht="99.95" hidden="1" customHeight="1" x14ac:dyDescent="0.25">
      <c r="B19" s="307">
        <v>6.6666666666666666E-2</v>
      </c>
      <c r="C19" s="85">
        <f t="shared" si="0"/>
        <v>9</v>
      </c>
      <c r="D19" s="1"/>
      <c r="E19" s="2" t="s">
        <v>33</v>
      </c>
      <c r="F19" s="81" t="s">
        <v>997</v>
      </c>
      <c r="G19" s="19" t="s">
        <v>1047</v>
      </c>
      <c r="H19" s="16">
        <v>42026</v>
      </c>
      <c r="I19" s="56" t="s">
        <v>62</v>
      </c>
      <c r="J19" s="14" t="s">
        <v>235</v>
      </c>
      <c r="K19" s="74" t="s">
        <v>293</v>
      </c>
      <c r="L19" s="5" t="s">
        <v>419</v>
      </c>
      <c r="M19" s="13">
        <v>15101505</v>
      </c>
      <c r="N19" s="13" t="s">
        <v>282</v>
      </c>
      <c r="O19" s="8">
        <v>7556000</v>
      </c>
      <c r="P19" s="80" t="s">
        <v>20</v>
      </c>
      <c r="Q19" s="4" t="s">
        <v>15</v>
      </c>
      <c r="R19" s="69"/>
      <c r="S19" s="231"/>
      <c r="T19" s="70"/>
      <c r="U19" s="77">
        <v>9</v>
      </c>
      <c r="V19" s="203">
        <v>42041</v>
      </c>
      <c r="W19" s="204">
        <v>0</v>
      </c>
      <c r="X19" s="14" t="s">
        <v>23</v>
      </c>
      <c r="Y19" s="14" t="s">
        <v>23</v>
      </c>
      <c r="Z19" s="14" t="s">
        <v>82</v>
      </c>
      <c r="AA19" s="14" t="s">
        <v>81</v>
      </c>
      <c r="AB19" s="57" t="s">
        <v>347</v>
      </c>
      <c r="AC19" s="15">
        <v>32299535</v>
      </c>
      <c r="AD19" s="2"/>
      <c r="AE19" s="4">
        <v>42038</v>
      </c>
      <c r="AF19" s="6" t="s">
        <v>294</v>
      </c>
      <c r="AG19" s="4" t="s">
        <v>176</v>
      </c>
      <c r="AH19" s="8">
        <v>31515</v>
      </c>
      <c r="AI19" s="4">
        <v>42038</v>
      </c>
      <c r="AJ19" s="305" t="s">
        <v>675</v>
      </c>
      <c r="AK19" s="306" t="s">
        <v>851</v>
      </c>
      <c r="AL19" s="306" t="s">
        <v>691</v>
      </c>
      <c r="AM19" s="8"/>
      <c r="AN19" s="8">
        <v>7556000</v>
      </c>
      <c r="AO19" s="11"/>
      <c r="AP19" s="18">
        <f t="shared" si="1"/>
        <v>7556000</v>
      </c>
      <c r="AQ19" s="48" t="s">
        <v>40</v>
      </c>
      <c r="AR19" s="49" t="s">
        <v>101</v>
      </c>
      <c r="AS19" s="49" t="s">
        <v>101</v>
      </c>
      <c r="AT19" s="49" t="s">
        <v>101</v>
      </c>
      <c r="AU19" s="50" t="s">
        <v>101</v>
      </c>
      <c r="AV19" s="23">
        <v>42041</v>
      </c>
      <c r="AW19" s="4">
        <v>42369</v>
      </c>
      <c r="AX19" s="8">
        <f t="shared" ref="AX19:AX35" si="18">+AW19-AV19</f>
        <v>328</v>
      </c>
      <c r="AY19" s="8"/>
      <c r="AZ19" s="8"/>
      <c r="BA19" s="212" t="s">
        <v>348</v>
      </c>
      <c r="BB19" s="17" t="e">
        <f>LOOKUP(BA19,#REF!,#REF!)</f>
        <v>#REF!</v>
      </c>
      <c r="BC19" s="310" t="s">
        <v>1741</v>
      </c>
      <c r="BD19" s="89"/>
      <c r="BE19" s="28">
        <v>42159</v>
      </c>
      <c r="BF19" s="30">
        <v>3778000</v>
      </c>
      <c r="BG19" s="107">
        <v>0.13333333333333333</v>
      </c>
      <c r="BH19" s="28">
        <v>42165</v>
      </c>
      <c r="BI19" s="31">
        <v>0</v>
      </c>
      <c r="BJ19" s="66"/>
      <c r="BK19" s="79"/>
      <c r="BL19" s="32"/>
      <c r="BM19" s="32"/>
      <c r="BN19" s="55"/>
      <c r="BO19" s="33"/>
      <c r="BP19" s="67"/>
      <c r="BQ19" s="73"/>
      <c r="BR19" s="35"/>
      <c r="BS19" s="36"/>
      <c r="BT19" s="62"/>
      <c r="BU19" s="37"/>
      <c r="BV19" s="316">
        <f t="shared" si="9"/>
        <v>0</v>
      </c>
      <c r="BW19" s="317">
        <f t="shared" si="10"/>
        <v>3778000</v>
      </c>
      <c r="BX19" s="234">
        <f t="shared" si="11"/>
        <v>11334000</v>
      </c>
      <c r="BY19" s="41">
        <v>42159</v>
      </c>
      <c r="BZ19" s="29">
        <v>42529</v>
      </c>
      <c r="CA19" s="347" t="s">
        <v>1446</v>
      </c>
      <c r="CB19" s="29">
        <v>42165</v>
      </c>
      <c r="CC19" s="40">
        <v>0</v>
      </c>
      <c r="CD19" s="105"/>
      <c r="CE19" s="34"/>
      <c r="CF19" s="34"/>
      <c r="CG19" s="34"/>
      <c r="CH19" s="33"/>
      <c r="CI19" s="43"/>
      <c r="CJ19" s="44"/>
      <c r="CK19" s="38"/>
      <c r="CL19" s="38"/>
      <c r="CM19" s="39"/>
      <c r="CN19" s="45"/>
      <c r="CO19" s="71">
        <f t="shared" si="4"/>
        <v>42529</v>
      </c>
      <c r="CP19" s="46"/>
      <c r="CQ19" s="72"/>
      <c r="CR19" s="47"/>
      <c r="CS19" s="287" t="e">
        <f>+SUMIFS(#REF!,#REF!,AH19)</f>
        <v>#REF!</v>
      </c>
      <c r="CT19" s="288" t="e">
        <f>+SUMIFS(#REF!,#REF!,BD19)+SUMIFS(#REF!,#REF!,BJ19)+SUMIFS(#REF!,#REF!,BP19)</f>
        <v>#REF!</v>
      </c>
      <c r="CU19" s="228" t="e">
        <f t="shared" si="12"/>
        <v>#REF!</v>
      </c>
      <c r="CV19" s="225"/>
      <c r="CW19" s="58" t="str">
        <f t="shared" si="5"/>
        <v>EJECUCION</v>
      </c>
      <c r="CX19" s="292"/>
      <c r="CY19" s="60">
        <f t="shared" si="6"/>
        <v>42041</v>
      </c>
      <c r="CZ19" s="58">
        <f t="shared" si="7"/>
        <v>42529</v>
      </c>
      <c r="DA19" s="59">
        <f t="shared" si="17"/>
        <v>488</v>
      </c>
      <c r="DB19" s="160">
        <f t="shared" si="8"/>
        <v>236</v>
      </c>
      <c r="DC19" s="301">
        <f t="shared" si="14"/>
        <v>48.360655737704917</v>
      </c>
      <c r="DD19" s="299"/>
      <c r="DE19" s="160">
        <f t="shared" si="15"/>
        <v>48.360655737704917</v>
      </c>
      <c r="DF19" s="303" t="e">
        <f t="shared" si="16"/>
        <v>#REF!</v>
      </c>
    </row>
    <row r="20" spans="2:110" s="21" customFormat="1" ht="99.95" hidden="1" customHeight="1" x14ac:dyDescent="0.25">
      <c r="B20" s="307">
        <v>6.6666666666666666E-2</v>
      </c>
      <c r="C20" s="85">
        <f t="shared" si="0"/>
        <v>9</v>
      </c>
      <c r="D20" s="1"/>
      <c r="E20" s="2" t="s">
        <v>221</v>
      </c>
      <c r="F20" s="81" t="s">
        <v>930</v>
      </c>
      <c r="G20" s="19"/>
      <c r="H20" s="16">
        <v>42027</v>
      </c>
      <c r="I20" s="56" t="s">
        <v>105</v>
      </c>
      <c r="J20" s="14" t="s">
        <v>126</v>
      </c>
      <c r="K20" s="74" t="s">
        <v>273</v>
      </c>
      <c r="L20" s="5">
        <v>30</v>
      </c>
      <c r="M20" s="13">
        <v>801015</v>
      </c>
      <c r="N20" s="13" t="s">
        <v>247</v>
      </c>
      <c r="O20" s="8">
        <v>15000000</v>
      </c>
      <c r="P20" s="80" t="s">
        <v>20</v>
      </c>
      <c r="Q20" s="88" t="s">
        <v>856</v>
      </c>
      <c r="R20" s="69">
        <v>42089</v>
      </c>
      <c r="S20" s="231" t="s">
        <v>1674</v>
      </c>
      <c r="T20" s="70" t="s">
        <v>221</v>
      </c>
      <c r="U20" s="108">
        <v>9</v>
      </c>
      <c r="V20" s="203">
        <v>42027</v>
      </c>
      <c r="W20" s="204">
        <v>0</v>
      </c>
      <c r="X20" s="14" t="s">
        <v>58</v>
      </c>
      <c r="Y20" s="14" t="s">
        <v>151</v>
      </c>
      <c r="Z20" s="14" t="s">
        <v>80</v>
      </c>
      <c r="AA20" s="14" t="s">
        <v>80</v>
      </c>
      <c r="AB20" s="57" t="s">
        <v>274</v>
      </c>
      <c r="AC20" s="15">
        <v>28789268</v>
      </c>
      <c r="AD20" s="2"/>
      <c r="AE20" s="4">
        <v>42024</v>
      </c>
      <c r="AF20" s="6" t="s">
        <v>275</v>
      </c>
      <c r="AG20" s="4" t="s">
        <v>166</v>
      </c>
      <c r="AH20" s="8">
        <v>18415</v>
      </c>
      <c r="AI20" s="4">
        <v>42024</v>
      </c>
      <c r="AJ20" s="305" t="s">
        <v>680</v>
      </c>
      <c r="AK20" s="306" t="s">
        <v>712</v>
      </c>
      <c r="AL20" s="306" t="s">
        <v>691</v>
      </c>
      <c r="AM20" s="8">
        <f>+AN20/5</f>
        <v>3000000</v>
      </c>
      <c r="AN20" s="8">
        <v>15000000</v>
      </c>
      <c r="AO20" s="11"/>
      <c r="AP20" s="18">
        <f t="shared" si="1"/>
        <v>15000000</v>
      </c>
      <c r="AQ20" s="48" t="s">
        <v>40</v>
      </c>
      <c r="AR20" s="49" t="s">
        <v>101</v>
      </c>
      <c r="AS20" s="49" t="s">
        <v>101</v>
      </c>
      <c r="AT20" s="49" t="s">
        <v>101</v>
      </c>
      <c r="AU20" s="50" t="s">
        <v>101</v>
      </c>
      <c r="AV20" s="23">
        <v>42024</v>
      </c>
      <c r="AW20" s="4">
        <f>+AV20+150</f>
        <v>42174</v>
      </c>
      <c r="AX20" s="8">
        <f t="shared" si="18"/>
        <v>150</v>
      </c>
      <c r="AY20" s="8"/>
      <c r="AZ20" s="8"/>
      <c r="BA20" s="212" t="s">
        <v>462</v>
      </c>
      <c r="BB20" s="17" t="e">
        <f>LOOKUP(BA20,#REF!,#REF!)</f>
        <v>#REF!</v>
      </c>
      <c r="BC20" s="310"/>
      <c r="BD20" s="63"/>
      <c r="BE20" s="28"/>
      <c r="BF20" s="30"/>
      <c r="BG20" s="30"/>
      <c r="BH20" s="28"/>
      <c r="BI20" s="31"/>
      <c r="BJ20" s="66"/>
      <c r="BK20" s="79"/>
      <c r="BL20" s="32"/>
      <c r="BM20" s="32"/>
      <c r="BN20" s="55"/>
      <c r="BO20" s="33"/>
      <c r="BP20" s="67"/>
      <c r="BQ20" s="73"/>
      <c r="BR20" s="35"/>
      <c r="BS20" s="36"/>
      <c r="BT20" s="62"/>
      <c r="BU20" s="37"/>
      <c r="BV20" s="316">
        <f t="shared" si="9"/>
        <v>0</v>
      </c>
      <c r="BW20" s="317">
        <f t="shared" si="10"/>
        <v>0</v>
      </c>
      <c r="BX20" s="234">
        <f t="shared" si="11"/>
        <v>15000000</v>
      </c>
      <c r="BY20" s="41"/>
      <c r="BZ20" s="29"/>
      <c r="CA20" s="29"/>
      <c r="CB20" s="29"/>
      <c r="CC20" s="40"/>
      <c r="CD20" s="42"/>
      <c r="CE20" s="34"/>
      <c r="CF20" s="34"/>
      <c r="CG20" s="34"/>
      <c r="CH20" s="33"/>
      <c r="CI20" s="43"/>
      <c r="CJ20" s="44"/>
      <c r="CK20" s="38"/>
      <c r="CL20" s="38"/>
      <c r="CM20" s="39"/>
      <c r="CN20" s="45"/>
      <c r="CO20" s="71">
        <f t="shared" si="4"/>
        <v>42174</v>
      </c>
      <c r="CP20" s="46"/>
      <c r="CQ20" s="72"/>
      <c r="CR20" s="47"/>
      <c r="CS20" s="287" t="e">
        <f>+SUMIFS(#REF!,#REF!,AH20)</f>
        <v>#REF!</v>
      </c>
      <c r="CT20" s="288" t="e">
        <f>+SUMIFS(#REF!,#REF!,BD20)+SUMIFS(#REF!,#REF!,BJ20)+SUMIFS(#REF!,#REF!,BP20)</f>
        <v>#REF!</v>
      </c>
      <c r="CU20" s="228" t="e">
        <f t="shared" si="12"/>
        <v>#REF!</v>
      </c>
      <c r="CV20" s="225"/>
      <c r="CW20" s="58" t="str">
        <f t="shared" si="5"/>
        <v>LIQUIDADA</v>
      </c>
      <c r="CX20" s="292"/>
      <c r="CY20" s="60">
        <f t="shared" si="6"/>
        <v>42024</v>
      </c>
      <c r="CZ20" s="58">
        <f t="shared" si="7"/>
        <v>42174</v>
      </c>
      <c r="DA20" s="59">
        <f t="shared" si="17"/>
        <v>150</v>
      </c>
      <c r="DB20" s="160">
        <f t="shared" si="8"/>
        <v>253</v>
      </c>
      <c r="DC20" s="301">
        <f t="shared" si="14"/>
        <v>100</v>
      </c>
      <c r="DD20" s="299"/>
      <c r="DE20" s="160">
        <f t="shared" si="15"/>
        <v>100</v>
      </c>
      <c r="DF20" s="303" t="e">
        <f t="shared" si="16"/>
        <v>#REF!</v>
      </c>
    </row>
    <row r="21" spans="2:110" s="21" customFormat="1" ht="99.95" hidden="1" customHeight="1" x14ac:dyDescent="0.25">
      <c r="B21" s="307">
        <v>6.6666666666666666E-2</v>
      </c>
      <c r="C21" s="85">
        <f t="shared" si="0"/>
        <v>11</v>
      </c>
      <c r="D21" s="1"/>
      <c r="E21" s="2" t="s">
        <v>221</v>
      </c>
      <c r="F21" s="81" t="s">
        <v>998</v>
      </c>
      <c r="G21" s="19" t="s">
        <v>1048</v>
      </c>
      <c r="H21" s="16">
        <v>42027</v>
      </c>
      <c r="I21" s="56" t="s">
        <v>62</v>
      </c>
      <c r="J21" s="14" t="s">
        <v>238</v>
      </c>
      <c r="K21" s="74" t="s">
        <v>295</v>
      </c>
      <c r="L21" s="5">
        <v>42</v>
      </c>
      <c r="M21" s="13">
        <v>15101505</v>
      </c>
      <c r="N21" s="13" t="s">
        <v>282</v>
      </c>
      <c r="O21" s="8">
        <v>2663000</v>
      </c>
      <c r="P21" s="80" t="s">
        <v>20</v>
      </c>
      <c r="Q21" s="4" t="s">
        <v>15</v>
      </c>
      <c r="R21" s="69"/>
      <c r="S21" s="231"/>
      <c r="T21" s="70"/>
      <c r="U21" s="77">
        <v>11</v>
      </c>
      <c r="V21" s="203">
        <v>42047</v>
      </c>
      <c r="W21" s="204">
        <v>1</v>
      </c>
      <c r="X21" s="14" t="s">
        <v>23</v>
      </c>
      <c r="Y21" s="14" t="s">
        <v>23</v>
      </c>
      <c r="Z21" s="14" t="s">
        <v>403</v>
      </c>
      <c r="AA21" s="14" t="s">
        <v>404</v>
      </c>
      <c r="AB21" s="57" t="s">
        <v>405</v>
      </c>
      <c r="AC21" s="15">
        <v>24473480</v>
      </c>
      <c r="AD21" s="2"/>
      <c r="AE21" s="4">
        <v>42041</v>
      </c>
      <c r="AF21" s="6" t="s">
        <v>406</v>
      </c>
      <c r="AG21" s="4" t="s">
        <v>176</v>
      </c>
      <c r="AH21" s="8">
        <v>33615</v>
      </c>
      <c r="AI21" s="4">
        <v>42041</v>
      </c>
      <c r="AJ21" s="305" t="s">
        <v>675</v>
      </c>
      <c r="AK21" s="306" t="s">
        <v>1301</v>
      </c>
      <c r="AL21" s="306" t="s">
        <v>678</v>
      </c>
      <c r="AM21" s="8"/>
      <c r="AN21" s="8">
        <v>2663000</v>
      </c>
      <c r="AO21" s="11"/>
      <c r="AP21" s="18">
        <f t="shared" si="1"/>
        <v>2663000</v>
      </c>
      <c r="AQ21" s="48" t="s">
        <v>40</v>
      </c>
      <c r="AR21" s="49" t="s">
        <v>101</v>
      </c>
      <c r="AS21" s="49" t="s">
        <v>101</v>
      </c>
      <c r="AT21" s="49" t="s">
        <v>101</v>
      </c>
      <c r="AU21" s="50" t="s">
        <v>101</v>
      </c>
      <c r="AV21" s="23">
        <v>42044</v>
      </c>
      <c r="AW21" s="4">
        <v>42369</v>
      </c>
      <c r="AX21" s="8">
        <f t="shared" si="18"/>
        <v>325</v>
      </c>
      <c r="AY21" s="8"/>
      <c r="AZ21" s="8"/>
      <c r="BA21" s="212" t="s">
        <v>66</v>
      </c>
      <c r="BB21" s="17" t="e">
        <f>LOOKUP(BA21,#REF!,#REF!)</f>
        <v>#REF!</v>
      </c>
      <c r="BC21" s="310"/>
      <c r="BD21" s="89"/>
      <c r="BE21" s="28">
        <v>42116</v>
      </c>
      <c r="BF21" s="30">
        <v>1331500</v>
      </c>
      <c r="BG21" s="346" t="s">
        <v>1674</v>
      </c>
      <c r="BH21" s="28">
        <v>42118</v>
      </c>
      <c r="BI21" s="31">
        <v>0</v>
      </c>
      <c r="BJ21" s="66"/>
      <c r="BK21" s="79"/>
      <c r="BL21" s="32"/>
      <c r="BM21" s="32"/>
      <c r="BN21" s="55"/>
      <c r="BO21" s="33"/>
      <c r="BP21" s="67"/>
      <c r="BQ21" s="73"/>
      <c r="BR21" s="35"/>
      <c r="BS21" s="36"/>
      <c r="BT21" s="62"/>
      <c r="BU21" s="37"/>
      <c r="BV21" s="316">
        <f t="shared" si="9"/>
        <v>0</v>
      </c>
      <c r="BW21" s="317">
        <f t="shared" si="10"/>
        <v>1331500</v>
      </c>
      <c r="BX21" s="234">
        <f t="shared" si="11"/>
        <v>3994500</v>
      </c>
      <c r="BY21" s="41">
        <v>42116</v>
      </c>
      <c r="BZ21" s="29">
        <v>42529</v>
      </c>
      <c r="CA21" s="347" t="s">
        <v>1674</v>
      </c>
      <c r="CB21" s="29">
        <v>42118</v>
      </c>
      <c r="CC21" s="40">
        <v>0</v>
      </c>
      <c r="CD21" s="42"/>
      <c r="CE21" s="34"/>
      <c r="CF21" s="349"/>
      <c r="CG21" s="34"/>
      <c r="CH21" s="33"/>
      <c r="CI21" s="43"/>
      <c r="CJ21" s="44"/>
      <c r="CK21" s="38"/>
      <c r="CL21" s="38"/>
      <c r="CM21" s="39"/>
      <c r="CN21" s="45"/>
      <c r="CO21" s="71">
        <f t="shared" si="4"/>
        <v>42529</v>
      </c>
      <c r="CP21" s="46"/>
      <c r="CQ21" s="72"/>
      <c r="CR21" s="47"/>
      <c r="CS21" s="287" t="e">
        <f>+SUMIFS(#REF!,#REF!,AH21)</f>
        <v>#REF!</v>
      </c>
      <c r="CT21" s="288" t="e">
        <f>+SUMIFS(#REF!,#REF!,BD21)+SUMIFS(#REF!,#REF!,BJ21)+SUMIFS(#REF!,#REF!,BP21)</f>
        <v>#REF!</v>
      </c>
      <c r="CU21" s="228" t="e">
        <f t="shared" si="12"/>
        <v>#REF!</v>
      </c>
      <c r="CV21" s="225"/>
      <c r="CW21" s="58" t="str">
        <f t="shared" si="5"/>
        <v>EJECUCION</v>
      </c>
      <c r="CX21" s="292"/>
      <c r="CY21" s="60">
        <f t="shared" si="6"/>
        <v>42044</v>
      </c>
      <c r="CZ21" s="58">
        <f t="shared" si="7"/>
        <v>42529</v>
      </c>
      <c r="DA21" s="59">
        <f t="shared" si="17"/>
        <v>485</v>
      </c>
      <c r="DB21" s="160">
        <f t="shared" si="8"/>
        <v>233</v>
      </c>
      <c r="DC21" s="301">
        <f t="shared" si="14"/>
        <v>48.041237113402062</v>
      </c>
      <c r="DD21" s="299"/>
      <c r="DE21" s="160">
        <f t="shared" si="15"/>
        <v>48.041237113402062</v>
      </c>
      <c r="DF21" s="303" t="e">
        <f t="shared" si="16"/>
        <v>#REF!</v>
      </c>
    </row>
    <row r="22" spans="2:110" s="21" customFormat="1" ht="99.95" hidden="1" customHeight="1" x14ac:dyDescent="0.25">
      <c r="B22" s="307">
        <v>6.6666666666666666E-2</v>
      </c>
      <c r="C22" s="85">
        <f t="shared" si="0"/>
        <v>10</v>
      </c>
      <c r="D22" s="1"/>
      <c r="E22" s="2" t="s">
        <v>33</v>
      </c>
      <c r="F22" s="81" t="s">
        <v>999</v>
      </c>
      <c r="G22" s="19" t="s">
        <v>1049</v>
      </c>
      <c r="H22" s="16">
        <v>42027</v>
      </c>
      <c r="I22" s="56" t="s">
        <v>62</v>
      </c>
      <c r="J22" s="14" t="s">
        <v>230</v>
      </c>
      <c r="K22" s="74" t="s">
        <v>296</v>
      </c>
      <c r="L22" s="5">
        <v>49</v>
      </c>
      <c r="M22" s="13">
        <v>15101505</v>
      </c>
      <c r="N22" s="13" t="s">
        <v>282</v>
      </c>
      <c r="O22" s="8">
        <v>9000000</v>
      </c>
      <c r="P22" s="80" t="s">
        <v>20</v>
      </c>
      <c r="Q22" s="4" t="s">
        <v>15</v>
      </c>
      <c r="R22" s="69"/>
      <c r="S22" s="231"/>
      <c r="T22" s="70"/>
      <c r="U22" s="77">
        <v>10</v>
      </c>
      <c r="V22" s="203">
        <v>42041</v>
      </c>
      <c r="W22" s="204">
        <v>0</v>
      </c>
      <c r="X22" s="14" t="s">
        <v>23</v>
      </c>
      <c r="Y22" s="14" t="s">
        <v>23</v>
      </c>
      <c r="Z22" s="14" t="s">
        <v>96</v>
      </c>
      <c r="AA22" s="14" t="s">
        <v>97</v>
      </c>
      <c r="AB22" s="57" t="s">
        <v>349</v>
      </c>
      <c r="AC22" s="15">
        <v>15889311</v>
      </c>
      <c r="AD22" s="2"/>
      <c r="AE22" s="4">
        <v>42039</v>
      </c>
      <c r="AF22" s="6" t="s">
        <v>297</v>
      </c>
      <c r="AG22" s="4" t="s">
        <v>176</v>
      </c>
      <c r="AH22" s="8">
        <v>32715</v>
      </c>
      <c r="AI22" s="4">
        <v>42040</v>
      </c>
      <c r="AJ22" s="305" t="s">
        <v>680</v>
      </c>
      <c r="AK22" s="306" t="s">
        <v>1448</v>
      </c>
      <c r="AL22" s="306" t="s">
        <v>678</v>
      </c>
      <c r="AM22" s="8"/>
      <c r="AN22" s="8">
        <v>9000000</v>
      </c>
      <c r="AO22" s="11"/>
      <c r="AP22" s="18">
        <f t="shared" si="1"/>
        <v>9000000</v>
      </c>
      <c r="AQ22" s="48" t="s">
        <v>40</v>
      </c>
      <c r="AR22" s="49" t="s">
        <v>101</v>
      </c>
      <c r="AS22" s="49" t="s">
        <v>101</v>
      </c>
      <c r="AT22" s="49" t="s">
        <v>101</v>
      </c>
      <c r="AU22" s="50" t="s">
        <v>101</v>
      </c>
      <c r="AV22" s="23">
        <v>42044</v>
      </c>
      <c r="AW22" s="4">
        <v>42369</v>
      </c>
      <c r="AX22" s="8">
        <f t="shared" si="18"/>
        <v>325</v>
      </c>
      <c r="AY22" s="8"/>
      <c r="AZ22" s="8"/>
      <c r="BA22" s="212" t="s">
        <v>147</v>
      </c>
      <c r="BB22" s="17" t="e">
        <f>LOOKUP(BA22,#REF!,#REF!)</f>
        <v>#REF!</v>
      </c>
      <c r="BC22" s="310" t="s">
        <v>1742</v>
      </c>
      <c r="BD22" s="89"/>
      <c r="BE22" s="28">
        <v>42114</v>
      </c>
      <c r="BF22" s="30">
        <v>4500000</v>
      </c>
      <c r="BG22" s="107">
        <v>0.13333333333333333</v>
      </c>
      <c r="BH22" s="28">
        <v>42116</v>
      </c>
      <c r="BI22" s="31">
        <v>0</v>
      </c>
      <c r="BJ22" s="66"/>
      <c r="BK22" s="79"/>
      <c r="BL22" s="32"/>
      <c r="BM22" s="32"/>
      <c r="BN22" s="55"/>
      <c r="BO22" s="33"/>
      <c r="BP22" s="67"/>
      <c r="BQ22" s="73"/>
      <c r="BR22" s="35"/>
      <c r="BS22" s="36"/>
      <c r="BT22" s="62"/>
      <c r="BU22" s="37"/>
      <c r="BV22" s="316">
        <f t="shared" si="9"/>
        <v>0</v>
      </c>
      <c r="BW22" s="317">
        <f t="shared" si="10"/>
        <v>4500000</v>
      </c>
      <c r="BX22" s="234">
        <f t="shared" si="11"/>
        <v>13500000</v>
      </c>
      <c r="BY22" s="41">
        <v>42114</v>
      </c>
      <c r="BZ22" s="29">
        <v>42529</v>
      </c>
      <c r="CA22" s="347" t="s">
        <v>1446</v>
      </c>
      <c r="CB22" s="29">
        <v>42116</v>
      </c>
      <c r="CC22" s="40">
        <v>0</v>
      </c>
      <c r="CD22" s="105"/>
      <c r="CE22" s="34"/>
      <c r="CF22" s="34"/>
      <c r="CG22" s="34"/>
      <c r="CH22" s="33"/>
      <c r="CI22" s="43"/>
      <c r="CJ22" s="44"/>
      <c r="CK22" s="38"/>
      <c r="CL22" s="38"/>
      <c r="CM22" s="39"/>
      <c r="CN22" s="45"/>
      <c r="CO22" s="71">
        <f t="shared" si="4"/>
        <v>42529</v>
      </c>
      <c r="CP22" s="46"/>
      <c r="CQ22" s="72"/>
      <c r="CR22" s="47"/>
      <c r="CS22" s="287" t="e">
        <f>+SUMIFS(#REF!,#REF!,AH22)</f>
        <v>#REF!</v>
      </c>
      <c r="CT22" s="288" t="e">
        <f>+SUMIFS(#REF!,#REF!,BD22)+SUMIFS(#REF!,#REF!,BJ22)+SUMIFS(#REF!,#REF!,BP22)</f>
        <v>#REF!</v>
      </c>
      <c r="CU22" s="228" t="e">
        <f t="shared" si="12"/>
        <v>#REF!</v>
      </c>
      <c r="CV22" s="225"/>
      <c r="CW22" s="58" t="str">
        <f t="shared" si="5"/>
        <v>EJECUCION</v>
      </c>
      <c r="CX22" s="292"/>
      <c r="CY22" s="60">
        <f t="shared" si="6"/>
        <v>42044</v>
      </c>
      <c r="CZ22" s="58">
        <f t="shared" si="7"/>
        <v>42529</v>
      </c>
      <c r="DA22" s="59">
        <f t="shared" si="17"/>
        <v>485</v>
      </c>
      <c r="DB22" s="160">
        <f t="shared" si="8"/>
        <v>233</v>
      </c>
      <c r="DC22" s="301">
        <f t="shared" si="14"/>
        <v>48.041237113402062</v>
      </c>
      <c r="DD22" s="299"/>
      <c r="DE22" s="160">
        <f t="shared" si="15"/>
        <v>48.041237113402062</v>
      </c>
      <c r="DF22" s="303" t="e">
        <f t="shared" si="16"/>
        <v>#REF!</v>
      </c>
    </row>
    <row r="23" spans="2:110" s="21" customFormat="1" ht="99.95" hidden="1" customHeight="1" x14ac:dyDescent="0.25">
      <c r="B23" s="307">
        <v>6.6666666666666666E-2</v>
      </c>
      <c r="C23" s="85">
        <f t="shared" si="0"/>
        <v>13</v>
      </c>
      <c r="D23" s="222" t="s">
        <v>1668</v>
      </c>
      <c r="E23" s="2" t="s">
        <v>33</v>
      </c>
      <c r="F23" s="81" t="s">
        <v>931</v>
      </c>
      <c r="G23" s="19"/>
      <c r="H23" s="16">
        <v>42030</v>
      </c>
      <c r="I23" s="56" t="s">
        <v>105</v>
      </c>
      <c r="J23" s="14" t="s">
        <v>68</v>
      </c>
      <c r="K23" s="74" t="s">
        <v>301</v>
      </c>
      <c r="L23" s="5">
        <v>26</v>
      </c>
      <c r="M23" s="13">
        <v>80121702</v>
      </c>
      <c r="N23" s="13" t="s">
        <v>302</v>
      </c>
      <c r="O23" s="8">
        <v>25000000</v>
      </c>
      <c r="P23" s="80" t="s">
        <v>20</v>
      </c>
      <c r="Q23" s="4" t="s">
        <v>15</v>
      </c>
      <c r="R23" s="69"/>
      <c r="S23" s="231"/>
      <c r="T23" s="70"/>
      <c r="U23" s="108">
        <v>13</v>
      </c>
      <c r="V23" s="203">
        <v>42030</v>
      </c>
      <c r="W23" s="204">
        <v>0</v>
      </c>
      <c r="X23" s="14" t="s">
        <v>58</v>
      </c>
      <c r="Y23" s="14" t="s">
        <v>151</v>
      </c>
      <c r="Z23" s="14" t="s">
        <v>80</v>
      </c>
      <c r="AA23" s="14" t="s">
        <v>80</v>
      </c>
      <c r="AB23" s="57" t="s">
        <v>303</v>
      </c>
      <c r="AC23" s="15">
        <v>79351273</v>
      </c>
      <c r="AD23" s="2"/>
      <c r="AE23" s="4">
        <v>42026</v>
      </c>
      <c r="AF23" s="6" t="s">
        <v>304</v>
      </c>
      <c r="AG23" s="4" t="s">
        <v>305</v>
      </c>
      <c r="AH23" s="8">
        <v>20615</v>
      </c>
      <c r="AI23" s="4">
        <v>42026</v>
      </c>
      <c r="AJ23" s="305" t="s">
        <v>680</v>
      </c>
      <c r="AK23" s="306" t="s">
        <v>1157</v>
      </c>
      <c r="AL23" s="306" t="s">
        <v>848</v>
      </c>
      <c r="AM23" s="8">
        <f>+AN23/5</f>
        <v>5000000</v>
      </c>
      <c r="AN23" s="8">
        <v>25000000</v>
      </c>
      <c r="AO23" s="11"/>
      <c r="AP23" s="18">
        <f t="shared" si="1"/>
        <v>25000000</v>
      </c>
      <c r="AQ23" s="48" t="s">
        <v>40</v>
      </c>
      <c r="AR23" s="49" t="s">
        <v>101</v>
      </c>
      <c r="AS23" s="49" t="s">
        <v>101</v>
      </c>
      <c r="AT23" s="49" t="s">
        <v>101</v>
      </c>
      <c r="AU23" s="50" t="s">
        <v>101</v>
      </c>
      <c r="AV23" s="23">
        <v>42026</v>
      </c>
      <c r="AW23" s="4">
        <f>+AV23+150</f>
        <v>42176</v>
      </c>
      <c r="AX23" s="8">
        <f t="shared" si="18"/>
        <v>150</v>
      </c>
      <c r="AY23" s="8"/>
      <c r="AZ23" s="8"/>
      <c r="BA23" s="213" t="s">
        <v>79</v>
      </c>
      <c r="BB23" s="17" t="e">
        <f>LOOKUP(BA23,#REF!,#REF!)</f>
        <v>#REF!</v>
      </c>
      <c r="BC23" s="312" t="s">
        <v>1710</v>
      </c>
      <c r="BD23" s="63"/>
      <c r="BE23" s="28"/>
      <c r="BF23" s="30"/>
      <c r="BG23" s="30"/>
      <c r="BH23" s="28"/>
      <c r="BI23" s="31"/>
      <c r="BJ23" s="66"/>
      <c r="BK23" s="79"/>
      <c r="BL23" s="32"/>
      <c r="BM23" s="32"/>
      <c r="BN23" s="55"/>
      <c r="BO23" s="33"/>
      <c r="BP23" s="67"/>
      <c r="BQ23" s="73"/>
      <c r="BR23" s="35"/>
      <c r="BS23" s="36"/>
      <c r="BT23" s="62"/>
      <c r="BU23" s="37"/>
      <c r="BV23" s="316">
        <f t="shared" si="9"/>
        <v>0</v>
      </c>
      <c r="BW23" s="317">
        <f t="shared" si="10"/>
        <v>0</v>
      </c>
      <c r="BX23" s="234">
        <f t="shared" si="11"/>
        <v>25000000</v>
      </c>
      <c r="BY23" s="41"/>
      <c r="BZ23" s="29"/>
      <c r="CA23" s="29"/>
      <c r="CB23" s="29"/>
      <c r="CC23" s="40"/>
      <c r="CD23" s="42"/>
      <c r="CE23" s="34"/>
      <c r="CF23" s="34"/>
      <c r="CG23" s="34"/>
      <c r="CH23" s="33"/>
      <c r="CI23" s="43"/>
      <c r="CJ23" s="44"/>
      <c r="CK23" s="38"/>
      <c r="CL23" s="38"/>
      <c r="CM23" s="39"/>
      <c r="CN23" s="45"/>
      <c r="CO23" s="71">
        <f t="shared" si="4"/>
        <v>42176</v>
      </c>
      <c r="CP23" s="46"/>
      <c r="CQ23" s="72"/>
      <c r="CR23" s="47"/>
      <c r="CS23" s="287" t="e">
        <f>+SUMIFS(#REF!,#REF!,AH23)</f>
        <v>#REF!</v>
      </c>
      <c r="CT23" s="288" t="e">
        <f>+SUMIFS(#REF!,#REF!,BD23)+SUMIFS(#REF!,#REF!,BJ23)+SUMIFS(#REF!,#REF!,BP23)</f>
        <v>#REF!</v>
      </c>
      <c r="CU23" s="228" t="e">
        <f t="shared" si="12"/>
        <v>#REF!</v>
      </c>
      <c r="CV23" s="225"/>
      <c r="CW23" s="58" t="str">
        <f t="shared" si="5"/>
        <v>EJECUCION</v>
      </c>
      <c r="CX23" s="292"/>
      <c r="CY23" s="60">
        <f t="shared" si="6"/>
        <v>42026</v>
      </c>
      <c r="CZ23" s="58">
        <f t="shared" si="7"/>
        <v>42176</v>
      </c>
      <c r="DA23" s="59">
        <f t="shared" si="17"/>
        <v>150</v>
      </c>
      <c r="DB23" s="160">
        <f t="shared" si="8"/>
        <v>251</v>
      </c>
      <c r="DC23" s="301">
        <f t="shared" si="14"/>
        <v>100</v>
      </c>
      <c r="DD23" s="299"/>
      <c r="DE23" s="160">
        <f t="shared" si="15"/>
        <v>100</v>
      </c>
      <c r="DF23" s="303" t="e">
        <f t="shared" si="16"/>
        <v>#REF!</v>
      </c>
    </row>
    <row r="24" spans="2:110" s="21" customFormat="1" ht="99.95" hidden="1" customHeight="1" x14ac:dyDescent="0.25">
      <c r="B24" s="307">
        <v>6.6666666666666666E-2</v>
      </c>
      <c r="C24" s="85">
        <f t="shared" si="0"/>
        <v>14</v>
      </c>
      <c r="D24" s="222" t="s">
        <v>1668</v>
      </c>
      <c r="E24" s="2" t="s">
        <v>33</v>
      </c>
      <c r="F24" s="81" t="s">
        <v>932</v>
      </c>
      <c r="G24" s="19"/>
      <c r="H24" s="16">
        <v>42030</v>
      </c>
      <c r="I24" s="56" t="s">
        <v>105</v>
      </c>
      <c r="J24" s="14" t="s">
        <v>121</v>
      </c>
      <c r="K24" s="74" t="s">
        <v>306</v>
      </c>
      <c r="L24" s="5">
        <v>22</v>
      </c>
      <c r="M24" s="13">
        <v>801116</v>
      </c>
      <c r="N24" s="13" t="s">
        <v>244</v>
      </c>
      <c r="O24" s="8">
        <v>38500000</v>
      </c>
      <c r="P24" s="80" t="s">
        <v>20</v>
      </c>
      <c r="Q24" s="4" t="s">
        <v>15</v>
      </c>
      <c r="R24" s="69"/>
      <c r="S24" s="231"/>
      <c r="T24" s="70"/>
      <c r="U24" s="108">
        <v>14</v>
      </c>
      <c r="V24" s="203">
        <v>42030</v>
      </c>
      <c r="W24" s="204">
        <v>0</v>
      </c>
      <c r="X24" s="14" t="s">
        <v>58</v>
      </c>
      <c r="Y24" s="14" t="s">
        <v>151</v>
      </c>
      <c r="Z24" s="14" t="s">
        <v>80</v>
      </c>
      <c r="AA24" s="14" t="s">
        <v>80</v>
      </c>
      <c r="AB24" s="57" t="s">
        <v>206</v>
      </c>
      <c r="AC24" s="15">
        <v>80199554</v>
      </c>
      <c r="AD24" s="2"/>
      <c r="AE24" s="4">
        <v>42026</v>
      </c>
      <c r="AF24" s="6" t="s">
        <v>307</v>
      </c>
      <c r="AG24" s="4" t="s">
        <v>702</v>
      </c>
      <c r="AH24" s="8">
        <v>20815</v>
      </c>
      <c r="AI24" s="4">
        <v>42026</v>
      </c>
      <c r="AJ24" s="305" t="s">
        <v>680</v>
      </c>
      <c r="AK24" s="306" t="s">
        <v>701</v>
      </c>
      <c r="AL24" s="306" t="s">
        <v>679</v>
      </c>
      <c r="AM24" s="8">
        <f>+AN24/11</f>
        <v>3500000</v>
      </c>
      <c r="AN24" s="8">
        <v>38500000</v>
      </c>
      <c r="AO24" s="11"/>
      <c r="AP24" s="18">
        <f t="shared" si="1"/>
        <v>38500000</v>
      </c>
      <c r="AQ24" s="48" t="s">
        <v>40</v>
      </c>
      <c r="AR24" s="49" t="s">
        <v>101</v>
      </c>
      <c r="AS24" s="49" t="s">
        <v>101</v>
      </c>
      <c r="AT24" s="49" t="s">
        <v>101</v>
      </c>
      <c r="AU24" s="50" t="s">
        <v>101</v>
      </c>
      <c r="AV24" s="23">
        <v>42026</v>
      </c>
      <c r="AW24" s="4">
        <f>+AV24+(11*30)</f>
        <v>42356</v>
      </c>
      <c r="AX24" s="8">
        <f t="shared" si="18"/>
        <v>330</v>
      </c>
      <c r="AY24" s="8"/>
      <c r="AZ24" s="8"/>
      <c r="BA24" s="212" t="s">
        <v>43</v>
      </c>
      <c r="BB24" s="17" t="e">
        <f>LOOKUP(BA24,#REF!,#REF!)</f>
        <v>#REF!</v>
      </c>
      <c r="BC24" s="312" t="s">
        <v>1711</v>
      </c>
      <c r="BD24" s="63"/>
      <c r="BE24" s="28"/>
      <c r="BF24" s="30"/>
      <c r="BG24" s="30"/>
      <c r="BH24" s="28"/>
      <c r="BI24" s="31"/>
      <c r="BJ24" s="66"/>
      <c r="BK24" s="79"/>
      <c r="BL24" s="32"/>
      <c r="BM24" s="32"/>
      <c r="BN24" s="55"/>
      <c r="BO24" s="33"/>
      <c r="BP24" s="67"/>
      <c r="BQ24" s="73"/>
      <c r="BR24" s="35"/>
      <c r="BS24" s="36"/>
      <c r="BT24" s="62"/>
      <c r="BU24" s="37"/>
      <c r="BV24" s="316">
        <f t="shared" si="9"/>
        <v>0</v>
      </c>
      <c r="BW24" s="317">
        <f t="shared" si="10"/>
        <v>0</v>
      </c>
      <c r="BX24" s="234">
        <f t="shared" si="11"/>
        <v>38500000</v>
      </c>
      <c r="BY24" s="41"/>
      <c r="BZ24" s="29"/>
      <c r="CA24" s="29"/>
      <c r="CB24" s="29"/>
      <c r="CC24" s="40"/>
      <c r="CD24" s="42"/>
      <c r="CE24" s="34"/>
      <c r="CF24" s="34"/>
      <c r="CG24" s="34"/>
      <c r="CH24" s="33"/>
      <c r="CI24" s="43"/>
      <c r="CJ24" s="44"/>
      <c r="CK24" s="38"/>
      <c r="CL24" s="38"/>
      <c r="CM24" s="39"/>
      <c r="CN24" s="45"/>
      <c r="CO24" s="71">
        <f t="shared" si="4"/>
        <v>42356</v>
      </c>
      <c r="CP24" s="46"/>
      <c r="CQ24" s="72"/>
      <c r="CR24" s="47"/>
      <c r="CS24" s="287" t="e">
        <f>+SUMIFS(#REF!,#REF!,AH24)</f>
        <v>#REF!</v>
      </c>
      <c r="CT24" s="288" t="e">
        <f>+SUMIFS(#REF!,#REF!,BD24)+SUMIFS(#REF!,#REF!,BJ24)+SUMIFS(#REF!,#REF!,BP24)</f>
        <v>#REF!</v>
      </c>
      <c r="CU24" s="228" t="e">
        <f t="shared" si="12"/>
        <v>#REF!</v>
      </c>
      <c r="CV24" s="225"/>
      <c r="CW24" s="58" t="str">
        <f t="shared" si="5"/>
        <v>EJECUCION</v>
      </c>
      <c r="CX24" s="292"/>
      <c r="CY24" s="60">
        <f t="shared" si="6"/>
        <v>42026</v>
      </c>
      <c r="CZ24" s="58">
        <f t="shared" si="7"/>
        <v>42356</v>
      </c>
      <c r="DA24" s="59">
        <f t="shared" si="17"/>
        <v>330</v>
      </c>
      <c r="DB24" s="160">
        <f t="shared" si="8"/>
        <v>251</v>
      </c>
      <c r="DC24" s="301">
        <f t="shared" si="14"/>
        <v>76.060606060606062</v>
      </c>
      <c r="DD24" s="299"/>
      <c r="DE24" s="160">
        <f t="shared" si="15"/>
        <v>76.060606060606062</v>
      </c>
      <c r="DF24" s="303" t="e">
        <f t="shared" si="16"/>
        <v>#REF!</v>
      </c>
    </row>
    <row r="25" spans="2:110" s="21" customFormat="1" ht="99.95" hidden="1" customHeight="1" x14ac:dyDescent="0.25">
      <c r="B25" s="307">
        <v>6.6666666666666666E-2</v>
      </c>
      <c r="C25" s="85">
        <f t="shared" si="0"/>
        <v>11</v>
      </c>
      <c r="D25" s="1"/>
      <c r="E25" s="2" t="s">
        <v>33</v>
      </c>
      <c r="F25" s="81" t="s">
        <v>933</v>
      </c>
      <c r="G25" s="19"/>
      <c r="H25" s="16">
        <v>42030</v>
      </c>
      <c r="I25" s="56" t="s">
        <v>105</v>
      </c>
      <c r="J25" s="14" t="s">
        <v>121</v>
      </c>
      <c r="K25" s="74" t="s">
        <v>298</v>
      </c>
      <c r="L25" s="5">
        <v>15</v>
      </c>
      <c r="M25" s="13">
        <v>801315</v>
      </c>
      <c r="N25" s="13" t="s">
        <v>254</v>
      </c>
      <c r="O25" s="8">
        <v>205907904</v>
      </c>
      <c r="P25" s="80" t="s">
        <v>20</v>
      </c>
      <c r="Q25" s="4" t="s">
        <v>15</v>
      </c>
      <c r="R25" s="69"/>
      <c r="S25" s="231"/>
      <c r="T25" s="70"/>
      <c r="U25" s="108">
        <v>11</v>
      </c>
      <c r="V25" s="203">
        <v>42030</v>
      </c>
      <c r="W25" s="204">
        <v>0</v>
      </c>
      <c r="X25" s="14" t="s">
        <v>7</v>
      </c>
      <c r="Y25" s="14" t="s">
        <v>7</v>
      </c>
      <c r="Z25" s="14" t="s">
        <v>80</v>
      </c>
      <c r="AA25" s="14" t="s">
        <v>80</v>
      </c>
      <c r="AB25" s="57" t="s">
        <v>299</v>
      </c>
      <c r="AC25" s="15">
        <v>900089308</v>
      </c>
      <c r="AD25" s="2" t="s">
        <v>74</v>
      </c>
      <c r="AE25" s="4">
        <v>42025</v>
      </c>
      <c r="AF25" s="6" t="s">
        <v>300</v>
      </c>
      <c r="AG25" s="4" t="s">
        <v>165</v>
      </c>
      <c r="AH25" s="8">
        <v>19715</v>
      </c>
      <c r="AI25" s="4">
        <v>42025</v>
      </c>
      <c r="AJ25" s="305" t="s">
        <v>675</v>
      </c>
      <c r="AK25" s="306" t="s">
        <v>734</v>
      </c>
      <c r="AL25" s="306" t="s">
        <v>711</v>
      </c>
      <c r="AM25" s="8"/>
      <c r="AN25" s="8">
        <v>205907904</v>
      </c>
      <c r="AO25" s="11"/>
      <c r="AP25" s="18">
        <f t="shared" si="1"/>
        <v>205907904</v>
      </c>
      <c r="AQ25" s="48" t="s">
        <v>40</v>
      </c>
      <c r="AR25" s="49" t="s">
        <v>101</v>
      </c>
      <c r="AS25" s="49" t="s">
        <v>101</v>
      </c>
      <c r="AT25" s="49" t="s">
        <v>101</v>
      </c>
      <c r="AU25" s="50" t="s">
        <v>101</v>
      </c>
      <c r="AV25" s="23">
        <v>42025</v>
      </c>
      <c r="AW25" s="4">
        <v>42390</v>
      </c>
      <c r="AX25" s="8">
        <f t="shared" si="18"/>
        <v>365</v>
      </c>
      <c r="AY25" s="8"/>
      <c r="AZ25" s="8"/>
      <c r="BA25" s="212" t="s">
        <v>222</v>
      </c>
      <c r="BB25" s="17" t="e">
        <f>LOOKUP(BA25,#REF!,#REF!)</f>
        <v>#REF!</v>
      </c>
      <c r="BC25" s="312" t="s">
        <v>1709</v>
      </c>
      <c r="BD25" s="63"/>
      <c r="BE25" s="28">
        <v>42132</v>
      </c>
      <c r="BF25" s="30">
        <v>291360</v>
      </c>
      <c r="BG25" s="107">
        <v>0.13333333333333333</v>
      </c>
      <c r="BH25" s="28">
        <v>42135</v>
      </c>
      <c r="BI25" s="31">
        <v>0</v>
      </c>
      <c r="BJ25" s="66"/>
      <c r="BK25" s="79"/>
      <c r="BL25" s="32"/>
      <c r="BM25" s="32"/>
      <c r="BN25" s="55"/>
      <c r="BO25" s="33"/>
      <c r="BP25" s="67"/>
      <c r="BQ25" s="73"/>
      <c r="BR25" s="35"/>
      <c r="BS25" s="36"/>
      <c r="BT25" s="62"/>
      <c r="BU25" s="37"/>
      <c r="BV25" s="316">
        <f t="shared" si="9"/>
        <v>0</v>
      </c>
      <c r="BW25" s="317">
        <f t="shared" si="10"/>
        <v>291360</v>
      </c>
      <c r="BX25" s="234">
        <f t="shared" si="11"/>
        <v>206199264</v>
      </c>
      <c r="BY25" s="41"/>
      <c r="BZ25" s="29"/>
      <c r="CA25" s="29"/>
      <c r="CB25" s="29"/>
      <c r="CC25" s="40"/>
      <c r="CD25" s="42"/>
      <c r="CE25" s="34"/>
      <c r="CF25" s="34"/>
      <c r="CG25" s="34"/>
      <c r="CH25" s="33"/>
      <c r="CI25" s="43"/>
      <c r="CJ25" s="44"/>
      <c r="CK25" s="38"/>
      <c r="CL25" s="38"/>
      <c r="CM25" s="39"/>
      <c r="CN25" s="45"/>
      <c r="CO25" s="71">
        <f t="shared" si="4"/>
        <v>42390</v>
      </c>
      <c r="CP25" s="46"/>
      <c r="CQ25" s="72"/>
      <c r="CR25" s="47"/>
      <c r="CS25" s="287" t="e">
        <f>+SUMIFS(#REF!,#REF!,AH25)</f>
        <v>#REF!</v>
      </c>
      <c r="CT25" s="288" t="e">
        <f>+SUMIFS(#REF!,#REF!,BD25)+SUMIFS(#REF!,#REF!,BJ25)+SUMIFS(#REF!,#REF!,BP25)</f>
        <v>#REF!</v>
      </c>
      <c r="CU25" s="228" t="e">
        <f t="shared" si="12"/>
        <v>#REF!</v>
      </c>
      <c r="CV25" s="225"/>
      <c r="CW25" s="58" t="str">
        <f t="shared" si="5"/>
        <v>EJECUCION</v>
      </c>
      <c r="CX25" s="292"/>
      <c r="CY25" s="60">
        <f t="shared" si="6"/>
        <v>42025</v>
      </c>
      <c r="CZ25" s="58">
        <f t="shared" si="7"/>
        <v>42390</v>
      </c>
      <c r="DA25" s="59">
        <f t="shared" si="17"/>
        <v>365</v>
      </c>
      <c r="DB25" s="160">
        <f t="shared" si="8"/>
        <v>252</v>
      </c>
      <c r="DC25" s="301">
        <f t="shared" si="14"/>
        <v>69.041095890410958</v>
      </c>
      <c r="DD25" s="299"/>
      <c r="DE25" s="160">
        <f t="shared" si="15"/>
        <v>69.041095890410958</v>
      </c>
      <c r="DF25" s="303" t="e">
        <f t="shared" si="16"/>
        <v>#REF!</v>
      </c>
    </row>
    <row r="26" spans="2:110" s="21" customFormat="1" ht="99.95" hidden="1" customHeight="1" x14ac:dyDescent="0.25">
      <c r="B26" s="307">
        <v>6.6666666666666666E-2</v>
      </c>
      <c r="C26" s="85">
        <f t="shared" si="0"/>
        <v>12</v>
      </c>
      <c r="D26" s="1"/>
      <c r="E26" s="2" t="s">
        <v>33</v>
      </c>
      <c r="F26" s="81" t="s">
        <v>1000</v>
      </c>
      <c r="G26" s="19" t="s">
        <v>1050</v>
      </c>
      <c r="H26" s="16">
        <v>42031</v>
      </c>
      <c r="I26" s="56" t="s">
        <v>62</v>
      </c>
      <c r="J26" s="14" t="s">
        <v>240</v>
      </c>
      <c r="K26" s="74" t="s">
        <v>308</v>
      </c>
      <c r="L26" s="5">
        <v>50</v>
      </c>
      <c r="M26" s="13">
        <v>78111808</v>
      </c>
      <c r="N26" s="13" t="s">
        <v>309</v>
      </c>
      <c r="O26" s="8">
        <v>20000000</v>
      </c>
      <c r="P26" s="80" t="s">
        <v>20</v>
      </c>
      <c r="Q26" s="4" t="s">
        <v>15</v>
      </c>
      <c r="R26" s="69"/>
      <c r="S26" s="231"/>
      <c r="T26" s="70"/>
      <c r="U26" s="77">
        <v>12</v>
      </c>
      <c r="V26" s="203">
        <v>42048</v>
      </c>
      <c r="W26" s="204">
        <v>0</v>
      </c>
      <c r="X26" s="14" t="s">
        <v>58</v>
      </c>
      <c r="Y26" s="14" t="s">
        <v>191</v>
      </c>
      <c r="Z26" s="14" t="s">
        <v>320</v>
      </c>
      <c r="AA26" s="14" t="s">
        <v>321</v>
      </c>
      <c r="AB26" s="57" t="s">
        <v>407</v>
      </c>
      <c r="AC26" s="15">
        <v>800210682</v>
      </c>
      <c r="AD26" s="2" t="s">
        <v>73</v>
      </c>
      <c r="AE26" s="4">
        <v>42047</v>
      </c>
      <c r="AF26" s="6" t="s">
        <v>408</v>
      </c>
      <c r="AG26" s="4" t="s">
        <v>190</v>
      </c>
      <c r="AH26" s="8">
        <v>36515</v>
      </c>
      <c r="AI26" s="4">
        <v>42047</v>
      </c>
      <c r="AJ26" s="305" t="s">
        <v>680</v>
      </c>
      <c r="AK26" s="306" t="s">
        <v>1149</v>
      </c>
      <c r="AL26" s="306" t="s">
        <v>848</v>
      </c>
      <c r="AM26" s="8"/>
      <c r="AN26" s="8">
        <v>20000000</v>
      </c>
      <c r="AO26" s="11"/>
      <c r="AP26" s="18">
        <f t="shared" si="1"/>
        <v>20000000</v>
      </c>
      <c r="AQ26" s="48" t="s">
        <v>40</v>
      </c>
      <c r="AR26" s="49" t="s">
        <v>101</v>
      </c>
      <c r="AS26" s="49" t="s">
        <v>101</v>
      </c>
      <c r="AT26" s="49" t="s">
        <v>101</v>
      </c>
      <c r="AU26" s="50" t="s">
        <v>101</v>
      </c>
      <c r="AV26" s="23">
        <v>42052</v>
      </c>
      <c r="AW26" s="4">
        <f>+AV26+(4*30)</f>
        <v>42172</v>
      </c>
      <c r="AX26" s="8">
        <f t="shared" si="18"/>
        <v>120</v>
      </c>
      <c r="AY26" s="8"/>
      <c r="AZ26" s="8"/>
      <c r="BA26" s="212" t="s">
        <v>41</v>
      </c>
      <c r="BB26" s="17" t="e">
        <f>LOOKUP(BA26,#REF!,#REF!)</f>
        <v>#REF!</v>
      </c>
      <c r="BC26" s="310" t="s">
        <v>1743</v>
      </c>
      <c r="BD26" s="89"/>
      <c r="BE26" s="28">
        <v>42171</v>
      </c>
      <c r="BF26" s="30">
        <v>2000000</v>
      </c>
      <c r="BG26" s="107">
        <v>0.13333333333333333</v>
      </c>
      <c r="BH26" s="28">
        <v>42174</v>
      </c>
      <c r="BI26" s="31">
        <v>0</v>
      </c>
      <c r="BJ26" s="66"/>
      <c r="BK26" s="79"/>
      <c r="BL26" s="32"/>
      <c r="BM26" s="32"/>
      <c r="BN26" s="55"/>
      <c r="BO26" s="33"/>
      <c r="BP26" s="67"/>
      <c r="BQ26" s="73"/>
      <c r="BR26" s="35"/>
      <c r="BS26" s="36"/>
      <c r="BT26" s="62"/>
      <c r="BU26" s="37"/>
      <c r="BV26" s="316">
        <f t="shared" si="9"/>
        <v>0</v>
      </c>
      <c r="BW26" s="317">
        <f t="shared" si="10"/>
        <v>2000000</v>
      </c>
      <c r="BX26" s="234">
        <f t="shared" si="11"/>
        <v>22000000</v>
      </c>
      <c r="BY26" s="41">
        <v>42171</v>
      </c>
      <c r="BZ26" s="29">
        <v>42195</v>
      </c>
      <c r="CA26" s="347" t="s">
        <v>1446</v>
      </c>
      <c r="CB26" s="29">
        <v>42174</v>
      </c>
      <c r="CC26" s="40">
        <v>0</v>
      </c>
      <c r="CD26" s="105"/>
      <c r="CE26" s="34"/>
      <c r="CF26" s="34"/>
      <c r="CG26" s="34"/>
      <c r="CH26" s="33"/>
      <c r="CI26" s="43"/>
      <c r="CJ26" s="44"/>
      <c r="CK26" s="38"/>
      <c r="CL26" s="38"/>
      <c r="CM26" s="39"/>
      <c r="CN26" s="45"/>
      <c r="CO26" s="71">
        <f t="shared" si="4"/>
        <v>42195</v>
      </c>
      <c r="CP26" s="46"/>
      <c r="CQ26" s="72"/>
      <c r="CR26" s="47"/>
      <c r="CS26" s="287" t="e">
        <f>+SUMIFS(#REF!,#REF!,AH26)</f>
        <v>#REF!</v>
      </c>
      <c r="CT26" s="288" t="e">
        <f>+SUMIFS(#REF!,#REF!,BD26)+SUMIFS(#REF!,#REF!,BJ26)+SUMIFS(#REF!,#REF!,BP26)</f>
        <v>#REF!</v>
      </c>
      <c r="CU26" s="228" t="e">
        <f t="shared" si="12"/>
        <v>#REF!</v>
      </c>
      <c r="CV26" s="225"/>
      <c r="CW26" s="58" t="str">
        <f t="shared" si="5"/>
        <v>EJECUCION</v>
      </c>
      <c r="CX26" s="292"/>
      <c r="CY26" s="60">
        <f t="shared" si="6"/>
        <v>42052</v>
      </c>
      <c r="CZ26" s="58">
        <f t="shared" si="7"/>
        <v>42195</v>
      </c>
      <c r="DA26" s="59">
        <f t="shared" si="17"/>
        <v>143</v>
      </c>
      <c r="DB26" s="160">
        <f t="shared" si="8"/>
        <v>225</v>
      </c>
      <c r="DC26" s="301">
        <f t="shared" si="14"/>
        <v>100</v>
      </c>
      <c r="DD26" s="299"/>
      <c r="DE26" s="160">
        <f t="shared" si="15"/>
        <v>100</v>
      </c>
      <c r="DF26" s="303" t="e">
        <f t="shared" si="16"/>
        <v>#REF!</v>
      </c>
    </row>
    <row r="27" spans="2:110" s="282" customFormat="1" ht="99.95" hidden="1" customHeight="1" x14ac:dyDescent="0.25">
      <c r="C27" s="236">
        <f t="shared" si="0"/>
        <v>0</v>
      </c>
      <c r="D27" s="236"/>
      <c r="E27" s="237" t="s">
        <v>33</v>
      </c>
      <c r="F27" s="238" t="s">
        <v>1001</v>
      </c>
      <c r="G27" s="239" t="s">
        <v>1051</v>
      </c>
      <c r="H27" s="240">
        <v>42031</v>
      </c>
      <c r="I27" s="241" t="s">
        <v>62</v>
      </c>
      <c r="J27" s="242" t="s">
        <v>235</v>
      </c>
      <c r="K27" s="243" t="s">
        <v>310</v>
      </c>
      <c r="L27" s="244">
        <v>47</v>
      </c>
      <c r="M27" s="245">
        <v>15101505</v>
      </c>
      <c r="N27" s="245" t="s">
        <v>282</v>
      </c>
      <c r="O27" s="246">
        <v>1460000</v>
      </c>
      <c r="P27" s="247" t="s">
        <v>350</v>
      </c>
      <c r="Q27" s="220" t="s">
        <v>350</v>
      </c>
      <c r="R27" s="248"/>
      <c r="S27" s="249"/>
      <c r="T27" s="250"/>
      <c r="U27" s="251"/>
      <c r="V27" s="248">
        <v>42044</v>
      </c>
      <c r="W27" s="252">
        <v>0</v>
      </c>
      <c r="X27" s="242"/>
      <c r="Y27" s="242"/>
      <c r="Z27" s="242"/>
      <c r="AA27" s="242"/>
      <c r="AB27" s="253" t="s">
        <v>350</v>
      </c>
      <c r="AC27" s="254"/>
      <c r="AD27" s="237"/>
      <c r="AE27" s="220"/>
      <c r="AF27" s="255"/>
      <c r="AG27" s="220"/>
      <c r="AH27" s="246"/>
      <c r="AI27" s="220"/>
      <c r="AJ27" s="305" t="e">
        <v>#N/A</v>
      </c>
      <c r="AK27" s="306" t="e">
        <v>#N/A</v>
      </c>
      <c r="AL27" s="306" t="e">
        <v>#N/A</v>
      </c>
      <c r="AM27" s="246"/>
      <c r="AN27" s="246"/>
      <c r="AO27" s="252"/>
      <c r="AP27" s="256">
        <f t="shared" si="1"/>
        <v>0</v>
      </c>
      <c r="AQ27" s="257" t="s">
        <v>350</v>
      </c>
      <c r="AR27" s="258" t="s">
        <v>350</v>
      </c>
      <c r="AS27" s="258" t="s">
        <v>350</v>
      </c>
      <c r="AT27" s="258" t="s">
        <v>350</v>
      </c>
      <c r="AU27" s="259" t="s">
        <v>1677</v>
      </c>
      <c r="AV27" s="260"/>
      <c r="AW27" s="220"/>
      <c r="AX27" s="246">
        <f t="shared" si="18"/>
        <v>0</v>
      </c>
      <c r="AY27" s="246"/>
      <c r="AZ27" s="246"/>
      <c r="BA27" s="261" t="s">
        <v>350</v>
      </c>
      <c r="BB27" s="262" t="e">
        <f>LOOKUP(BA27,#REF!,#REF!)</f>
        <v>#REF!</v>
      </c>
      <c r="BC27" s="311"/>
      <c r="BD27" s="263"/>
      <c r="BE27" s="248"/>
      <c r="BF27" s="246"/>
      <c r="BG27" s="246"/>
      <c r="BH27" s="248"/>
      <c r="BI27" s="264"/>
      <c r="BJ27" s="265"/>
      <c r="BK27" s="260"/>
      <c r="BL27" s="246"/>
      <c r="BM27" s="246"/>
      <c r="BN27" s="248"/>
      <c r="BO27" s="266"/>
      <c r="BP27" s="267"/>
      <c r="BQ27" s="268"/>
      <c r="BR27" s="252"/>
      <c r="BS27" s="246"/>
      <c r="BT27" s="248"/>
      <c r="BU27" s="266"/>
      <c r="BV27" s="316">
        <f t="shared" si="9"/>
        <v>0</v>
      </c>
      <c r="BW27" s="317">
        <f t="shared" si="10"/>
        <v>0</v>
      </c>
      <c r="BX27" s="234">
        <f t="shared" si="11"/>
        <v>0</v>
      </c>
      <c r="BY27" s="269"/>
      <c r="BZ27" s="220"/>
      <c r="CA27" s="220"/>
      <c r="CB27" s="220"/>
      <c r="CC27" s="266"/>
      <c r="CD27" s="269"/>
      <c r="CE27" s="220"/>
      <c r="CF27" s="220"/>
      <c r="CG27" s="220"/>
      <c r="CH27" s="266"/>
      <c r="CI27" s="270"/>
      <c r="CJ27" s="271"/>
      <c r="CK27" s="220"/>
      <c r="CL27" s="220"/>
      <c r="CM27" s="272"/>
      <c r="CN27" s="273"/>
      <c r="CO27" s="71"/>
      <c r="CP27" s="274"/>
      <c r="CQ27" s="275"/>
      <c r="CR27" s="276"/>
      <c r="CS27" s="287"/>
      <c r="CT27" s="288"/>
      <c r="CU27" s="228"/>
      <c r="CV27" s="277"/>
      <c r="CW27" s="279"/>
      <c r="CX27" s="292"/>
      <c r="CY27" s="278"/>
      <c r="CZ27" s="279"/>
      <c r="DA27" s="280"/>
      <c r="DB27" s="281"/>
      <c r="DC27" s="302"/>
      <c r="DD27" s="299"/>
      <c r="DE27" s="280">
        <f t="shared" si="15"/>
        <v>0</v>
      </c>
      <c r="DF27" s="303">
        <f t="shared" si="16"/>
        <v>0</v>
      </c>
    </row>
    <row r="28" spans="2:110" s="21" customFormat="1" ht="99.95" hidden="1" customHeight="1" x14ac:dyDescent="0.25">
      <c r="B28" s="307">
        <v>6.6666666666666666E-2</v>
      </c>
      <c r="C28" s="85">
        <f t="shared" si="0"/>
        <v>13</v>
      </c>
      <c r="D28" s="1"/>
      <c r="E28" s="2" t="s">
        <v>221</v>
      </c>
      <c r="F28" s="81" t="s">
        <v>1002</v>
      </c>
      <c r="G28" s="19" t="s">
        <v>1052</v>
      </c>
      <c r="H28" s="16">
        <v>42031</v>
      </c>
      <c r="I28" s="56" t="s">
        <v>62</v>
      </c>
      <c r="J28" s="14" t="s">
        <v>236</v>
      </c>
      <c r="K28" s="74" t="s">
        <v>311</v>
      </c>
      <c r="L28" s="5">
        <v>38</v>
      </c>
      <c r="M28" s="13">
        <v>78181500</v>
      </c>
      <c r="N28" s="13" t="s">
        <v>157</v>
      </c>
      <c r="O28" s="8">
        <v>20000000</v>
      </c>
      <c r="P28" s="80" t="s">
        <v>20</v>
      </c>
      <c r="Q28" s="4" t="s">
        <v>15</v>
      </c>
      <c r="R28" s="69"/>
      <c r="S28" s="231"/>
      <c r="T28" s="70"/>
      <c r="U28" s="77">
        <v>13</v>
      </c>
      <c r="V28" s="203">
        <v>42051</v>
      </c>
      <c r="W28" s="204">
        <v>0</v>
      </c>
      <c r="X28" s="14" t="s">
        <v>58</v>
      </c>
      <c r="Y28" s="14" t="s">
        <v>22</v>
      </c>
      <c r="Z28" s="14" t="s">
        <v>84</v>
      </c>
      <c r="AA28" s="14" t="s">
        <v>318</v>
      </c>
      <c r="AB28" s="57" t="s">
        <v>409</v>
      </c>
      <c r="AC28" s="15">
        <v>30732944</v>
      </c>
      <c r="AD28" s="2"/>
      <c r="AE28" s="4">
        <v>42047</v>
      </c>
      <c r="AF28" s="6" t="s">
        <v>312</v>
      </c>
      <c r="AG28" s="4" t="s">
        <v>171</v>
      </c>
      <c r="AH28" s="8">
        <v>36415</v>
      </c>
      <c r="AI28" s="4">
        <v>42047</v>
      </c>
      <c r="AJ28" s="305" t="s">
        <v>675</v>
      </c>
      <c r="AK28" s="306" t="s">
        <v>1153</v>
      </c>
      <c r="AL28" s="306" t="s">
        <v>681</v>
      </c>
      <c r="AM28" s="8"/>
      <c r="AN28" s="8">
        <v>20000000</v>
      </c>
      <c r="AO28" s="11"/>
      <c r="AP28" s="18">
        <f t="shared" si="1"/>
        <v>20000000</v>
      </c>
      <c r="AQ28" s="48" t="s">
        <v>40</v>
      </c>
      <c r="AR28" s="49" t="s">
        <v>101</v>
      </c>
      <c r="AS28" s="49" t="s">
        <v>101</v>
      </c>
      <c r="AT28" s="49" t="s">
        <v>101</v>
      </c>
      <c r="AU28" s="50" t="s">
        <v>101</v>
      </c>
      <c r="AV28" s="23">
        <v>42048</v>
      </c>
      <c r="AW28" s="4">
        <v>42369</v>
      </c>
      <c r="AX28" s="8">
        <f t="shared" si="18"/>
        <v>321</v>
      </c>
      <c r="AY28" s="8"/>
      <c r="AZ28" s="8"/>
      <c r="BA28" s="83" t="s">
        <v>28</v>
      </c>
      <c r="BB28" s="17" t="e">
        <f>LOOKUP(BA28,#REF!,#REF!)</f>
        <v>#REF!</v>
      </c>
      <c r="BC28" s="310"/>
      <c r="BD28" s="89"/>
      <c r="BE28" s="28">
        <v>42118</v>
      </c>
      <c r="BF28" s="30">
        <v>10000000</v>
      </c>
      <c r="BG28" s="107">
        <v>0.13333333333333333</v>
      </c>
      <c r="BH28" s="28">
        <v>42148</v>
      </c>
      <c r="BI28" s="31">
        <v>0</v>
      </c>
      <c r="BJ28" s="66"/>
      <c r="BK28" s="79"/>
      <c r="BL28" s="32"/>
      <c r="BM28" s="32"/>
      <c r="BN28" s="55"/>
      <c r="BO28" s="33"/>
      <c r="BP28" s="67"/>
      <c r="BQ28" s="73"/>
      <c r="BR28" s="35"/>
      <c r="BS28" s="36"/>
      <c r="BT28" s="62"/>
      <c r="BU28" s="37"/>
      <c r="BV28" s="316">
        <f t="shared" si="9"/>
        <v>0</v>
      </c>
      <c r="BW28" s="317">
        <f t="shared" si="10"/>
        <v>10000000</v>
      </c>
      <c r="BX28" s="234">
        <f t="shared" si="11"/>
        <v>30000000</v>
      </c>
      <c r="BY28" s="41">
        <v>42118</v>
      </c>
      <c r="BZ28" s="29">
        <v>42529</v>
      </c>
      <c r="CA28" s="347" t="s">
        <v>1446</v>
      </c>
      <c r="CB28" s="29">
        <v>42148</v>
      </c>
      <c r="CC28" s="40">
        <v>0</v>
      </c>
      <c r="CD28" s="105"/>
      <c r="CE28" s="34"/>
      <c r="CF28" s="34"/>
      <c r="CG28" s="34"/>
      <c r="CH28" s="33"/>
      <c r="CI28" s="43"/>
      <c r="CJ28" s="44"/>
      <c r="CK28" s="38"/>
      <c r="CL28" s="38"/>
      <c r="CM28" s="39"/>
      <c r="CN28" s="45"/>
      <c r="CO28" s="71">
        <f t="shared" si="4"/>
        <v>42529</v>
      </c>
      <c r="CP28" s="46"/>
      <c r="CQ28" s="72"/>
      <c r="CR28" s="47"/>
      <c r="CS28" s="287" t="e">
        <f>+SUMIFS(#REF!,#REF!,AH28)</f>
        <v>#REF!</v>
      </c>
      <c r="CT28" s="288" t="e">
        <f>+SUMIFS(#REF!,#REF!,BD28)+SUMIFS(#REF!,#REF!,BJ28)+SUMIFS(#REF!,#REF!,BP28)</f>
        <v>#REF!</v>
      </c>
      <c r="CU28" s="228" t="e">
        <f t="shared" si="12"/>
        <v>#REF!</v>
      </c>
      <c r="CV28" s="225"/>
      <c r="CW28" s="58" t="str">
        <f t="shared" ref="CW28:CW33" si="19">+Q28</f>
        <v>EJECUCION</v>
      </c>
      <c r="CX28" s="292"/>
      <c r="CY28" s="60">
        <f t="shared" ref="CY28:CY33" si="20">+AV28</f>
        <v>42048</v>
      </c>
      <c r="CZ28" s="58">
        <f t="shared" ref="CZ28:CZ33" si="21">+CO28</f>
        <v>42529</v>
      </c>
      <c r="DA28" s="59">
        <f t="shared" si="17"/>
        <v>481</v>
      </c>
      <c r="DB28" s="160">
        <f t="shared" ref="DB28:DB33" si="22">+$DD$1-CY28</f>
        <v>229</v>
      </c>
      <c r="DC28" s="301">
        <f t="shared" si="14"/>
        <v>47.609147609147612</v>
      </c>
      <c r="DD28" s="299"/>
      <c r="DE28" s="59">
        <f t="shared" si="15"/>
        <v>47.609147609147612</v>
      </c>
      <c r="DF28" s="303" t="e">
        <f t="shared" si="16"/>
        <v>#REF!</v>
      </c>
    </row>
    <row r="29" spans="2:110" s="21" customFormat="1" ht="99.95" hidden="1" customHeight="1" x14ac:dyDescent="0.25">
      <c r="B29" s="307">
        <v>6.6666666666666666E-2</v>
      </c>
      <c r="C29" s="85">
        <f t="shared" si="0"/>
        <v>15</v>
      </c>
      <c r="D29" s="1"/>
      <c r="E29" s="2" t="s">
        <v>221</v>
      </c>
      <c r="F29" s="81" t="s">
        <v>934</v>
      </c>
      <c r="G29" s="76"/>
      <c r="H29" s="16">
        <v>42031</v>
      </c>
      <c r="I29" s="56" t="s">
        <v>105</v>
      </c>
      <c r="J29" s="14" t="s">
        <v>140</v>
      </c>
      <c r="K29" s="74" t="s">
        <v>315</v>
      </c>
      <c r="L29" s="5">
        <v>16</v>
      </c>
      <c r="M29" s="13">
        <v>801116</v>
      </c>
      <c r="N29" s="13" t="s">
        <v>254</v>
      </c>
      <c r="O29" s="8">
        <v>10000000</v>
      </c>
      <c r="P29" s="80" t="s">
        <v>20</v>
      </c>
      <c r="Q29" s="4" t="s">
        <v>15</v>
      </c>
      <c r="R29" s="69">
        <v>42179</v>
      </c>
      <c r="S29" s="231"/>
      <c r="T29" s="70" t="s">
        <v>33</v>
      </c>
      <c r="U29" s="108">
        <v>15</v>
      </c>
      <c r="V29" s="203">
        <v>42031</v>
      </c>
      <c r="W29" s="204">
        <v>0</v>
      </c>
      <c r="X29" s="14" t="s">
        <v>58</v>
      </c>
      <c r="Y29" s="14" t="s">
        <v>151</v>
      </c>
      <c r="Z29" s="14" t="s">
        <v>80</v>
      </c>
      <c r="AA29" s="14" t="s">
        <v>80</v>
      </c>
      <c r="AB29" s="57" t="s">
        <v>327</v>
      </c>
      <c r="AC29" s="15">
        <v>1014204265</v>
      </c>
      <c r="AD29" s="2"/>
      <c r="AE29" s="4">
        <v>42026</v>
      </c>
      <c r="AF29" s="6" t="s">
        <v>328</v>
      </c>
      <c r="AG29" s="4" t="s">
        <v>305</v>
      </c>
      <c r="AH29" s="8">
        <v>20915</v>
      </c>
      <c r="AI29" s="4">
        <v>42026</v>
      </c>
      <c r="AJ29" s="305" t="s">
        <v>680</v>
      </c>
      <c r="AK29" s="306" t="s">
        <v>704</v>
      </c>
      <c r="AL29" s="306" t="s">
        <v>679</v>
      </c>
      <c r="AM29" s="8">
        <v>2000000</v>
      </c>
      <c r="AN29" s="8">
        <v>10000000</v>
      </c>
      <c r="AO29" s="11"/>
      <c r="AP29" s="18">
        <f t="shared" si="1"/>
        <v>10000000</v>
      </c>
      <c r="AQ29" s="48" t="s">
        <v>40</v>
      </c>
      <c r="AR29" s="49" t="s">
        <v>101</v>
      </c>
      <c r="AS29" s="49" t="s">
        <v>101</v>
      </c>
      <c r="AT29" s="49" t="s">
        <v>101</v>
      </c>
      <c r="AU29" s="50" t="s">
        <v>101</v>
      </c>
      <c r="AV29" s="23">
        <v>42026</v>
      </c>
      <c r="AW29" s="4">
        <f>+AV29+(5*30)</f>
        <v>42176</v>
      </c>
      <c r="AX29" s="8">
        <f t="shared" si="18"/>
        <v>150</v>
      </c>
      <c r="AY29" s="8"/>
      <c r="AZ29" s="8"/>
      <c r="BA29" s="212" t="s">
        <v>141</v>
      </c>
      <c r="BB29" s="17" t="e">
        <f>LOOKUP(BA29,#REF!,#REF!)</f>
        <v>#REF!</v>
      </c>
      <c r="BC29" s="310"/>
      <c r="BD29" s="63"/>
      <c r="BE29" s="28"/>
      <c r="BF29" s="30"/>
      <c r="BG29" s="30"/>
      <c r="BH29" s="28"/>
      <c r="BI29" s="31"/>
      <c r="BJ29" s="66"/>
      <c r="BK29" s="79"/>
      <c r="BL29" s="32"/>
      <c r="BM29" s="32"/>
      <c r="BN29" s="55"/>
      <c r="BO29" s="33"/>
      <c r="BP29" s="67"/>
      <c r="BQ29" s="73"/>
      <c r="BR29" s="35"/>
      <c r="BS29" s="36"/>
      <c r="BT29" s="62"/>
      <c r="BU29" s="37"/>
      <c r="BV29" s="316">
        <f t="shared" si="9"/>
        <v>0</v>
      </c>
      <c r="BW29" s="317">
        <f t="shared" si="10"/>
        <v>0</v>
      </c>
      <c r="BX29" s="234">
        <f t="shared" si="11"/>
        <v>10000000</v>
      </c>
      <c r="BY29" s="41"/>
      <c r="BZ29" s="29"/>
      <c r="CA29" s="29"/>
      <c r="CB29" s="29"/>
      <c r="CC29" s="40"/>
      <c r="CD29" s="42"/>
      <c r="CE29" s="34"/>
      <c r="CF29" s="34"/>
      <c r="CG29" s="34"/>
      <c r="CH29" s="33"/>
      <c r="CI29" s="43"/>
      <c r="CJ29" s="44"/>
      <c r="CK29" s="38"/>
      <c r="CL29" s="38"/>
      <c r="CM29" s="39"/>
      <c r="CN29" s="45"/>
      <c r="CO29" s="71">
        <f t="shared" si="4"/>
        <v>42176</v>
      </c>
      <c r="CP29" s="46"/>
      <c r="CQ29" s="72"/>
      <c r="CR29" s="47"/>
      <c r="CS29" s="287" t="e">
        <f>+SUMIFS(#REF!,#REF!,AH29)</f>
        <v>#REF!</v>
      </c>
      <c r="CT29" s="288" t="e">
        <f>+SUMIFS(#REF!,#REF!,BD29)+SUMIFS(#REF!,#REF!,BJ29)+SUMIFS(#REF!,#REF!,BP29)</f>
        <v>#REF!</v>
      </c>
      <c r="CU29" s="228" t="e">
        <f t="shared" si="12"/>
        <v>#REF!</v>
      </c>
      <c r="CV29" s="225"/>
      <c r="CW29" s="58" t="str">
        <f t="shared" si="19"/>
        <v>EJECUCION</v>
      </c>
      <c r="CX29" s="292"/>
      <c r="CY29" s="60">
        <f t="shared" si="20"/>
        <v>42026</v>
      </c>
      <c r="CZ29" s="58">
        <f t="shared" si="21"/>
        <v>42176</v>
      </c>
      <c r="DA29" s="59">
        <f t="shared" si="17"/>
        <v>150</v>
      </c>
      <c r="DB29" s="160">
        <f t="shared" si="22"/>
        <v>251</v>
      </c>
      <c r="DC29" s="301">
        <f t="shared" si="14"/>
        <v>100</v>
      </c>
      <c r="DD29" s="299"/>
      <c r="DE29" s="59">
        <f t="shared" si="15"/>
        <v>100</v>
      </c>
      <c r="DF29" s="303" t="e">
        <f t="shared" si="16"/>
        <v>#REF!</v>
      </c>
    </row>
    <row r="30" spans="2:110" s="21" customFormat="1" ht="99.95" hidden="1" customHeight="1" x14ac:dyDescent="0.25">
      <c r="B30" s="307">
        <v>6.6666666666666666E-2</v>
      </c>
      <c r="C30" s="85">
        <f t="shared" si="0"/>
        <v>12</v>
      </c>
      <c r="D30" s="1"/>
      <c r="E30" s="2" t="s">
        <v>39</v>
      </c>
      <c r="F30" s="81" t="s">
        <v>935</v>
      </c>
      <c r="G30" s="76"/>
      <c r="H30" s="16">
        <v>42031</v>
      </c>
      <c r="I30" s="56" t="s">
        <v>105</v>
      </c>
      <c r="J30" s="14" t="s">
        <v>132</v>
      </c>
      <c r="K30" s="74" t="s">
        <v>324</v>
      </c>
      <c r="L30" s="5">
        <v>207</v>
      </c>
      <c r="M30" s="13">
        <v>801116</v>
      </c>
      <c r="N30" s="13" t="s">
        <v>254</v>
      </c>
      <c r="O30" s="8">
        <v>17500000</v>
      </c>
      <c r="P30" s="80" t="s">
        <v>20</v>
      </c>
      <c r="Q30" s="4" t="s">
        <v>15</v>
      </c>
      <c r="R30" s="69"/>
      <c r="S30" s="231"/>
      <c r="T30" s="70"/>
      <c r="U30" s="108">
        <v>12</v>
      </c>
      <c r="V30" s="203">
        <v>42031</v>
      </c>
      <c r="W30" s="204">
        <v>1</v>
      </c>
      <c r="X30" s="14" t="s">
        <v>58</v>
      </c>
      <c r="Y30" s="14" t="s">
        <v>123</v>
      </c>
      <c r="Z30" s="14" t="s">
        <v>80</v>
      </c>
      <c r="AA30" s="14" t="s">
        <v>80</v>
      </c>
      <c r="AB30" s="57" t="s">
        <v>325</v>
      </c>
      <c r="AC30" s="15">
        <v>3001080</v>
      </c>
      <c r="AD30" s="2"/>
      <c r="AE30" s="4">
        <v>42025</v>
      </c>
      <c r="AF30" s="6" t="s">
        <v>326</v>
      </c>
      <c r="AG30" s="4" t="s">
        <v>305</v>
      </c>
      <c r="AH30" s="8">
        <v>20315</v>
      </c>
      <c r="AI30" s="4">
        <v>42025</v>
      </c>
      <c r="AJ30" s="305" t="s">
        <v>680</v>
      </c>
      <c r="AK30" s="306" t="s">
        <v>713</v>
      </c>
      <c r="AL30" s="306" t="s">
        <v>678</v>
      </c>
      <c r="AM30" s="8">
        <v>3500000</v>
      </c>
      <c r="AN30" s="8">
        <v>17500000</v>
      </c>
      <c r="AO30" s="11"/>
      <c r="AP30" s="18">
        <f t="shared" si="1"/>
        <v>17500000</v>
      </c>
      <c r="AQ30" s="48" t="s">
        <v>40</v>
      </c>
      <c r="AR30" s="49" t="s">
        <v>101</v>
      </c>
      <c r="AS30" s="49" t="s">
        <v>101</v>
      </c>
      <c r="AT30" s="49" t="s">
        <v>101</v>
      </c>
      <c r="AU30" s="50" t="s">
        <v>101</v>
      </c>
      <c r="AV30" s="23">
        <v>42025</v>
      </c>
      <c r="AW30" s="4">
        <f>+AV30+(5*30)</f>
        <v>42175</v>
      </c>
      <c r="AX30" s="8">
        <f t="shared" si="18"/>
        <v>150</v>
      </c>
      <c r="AY30" s="8"/>
      <c r="AZ30" s="8"/>
      <c r="BA30" s="212" t="s">
        <v>116</v>
      </c>
      <c r="BB30" s="17" t="e">
        <f>LOOKUP(BA30,#REF!,#REF!)</f>
        <v>#REF!</v>
      </c>
      <c r="BC30" s="310"/>
      <c r="BD30" s="63"/>
      <c r="BE30" s="28"/>
      <c r="BF30" s="30"/>
      <c r="BG30" s="30"/>
      <c r="BH30" s="28"/>
      <c r="BI30" s="31"/>
      <c r="BJ30" s="66"/>
      <c r="BK30" s="79"/>
      <c r="BL30" s="32"/>
      <c r="BM30" s="32"/>
      <c r="BN30" s="55"/>
      <c r="BO30" s="33"/>
      <c r="BP30" s="67"/>
      <c r="BQ30" s="73"/>
      <c r="BR30" s="35"/>
      <c r="BS30" s="36"/>
      <c r="BT30" s="62"/>
      <c r="BU30" s="37"/>
      <c r="BV30" s="316">
        <f t="shared" si="9"/>
        <v>0</v>
      </c>
      <c r="BW30" s="317">
        <f t="shared" si="10"/>
        <v>0</v>
      </c>
      <c r="BX30" s="234">
        <f t="shared" si="11"/>
        <v>17500000</v>
      </c>
      <c r="BY30" s="41"/>
      <c r="BZ30" s="29"/>
      <c r="CA30" s="29"/>
      <c r="CB30" s="29"/>
      <c r="CC30" s="40"/>
      <c r="CD30" s="42"/>
      <c r="CE30" s="34"/>
      <c r="CF30" s="34"/>
      <c r="CG30" s="34"/>
      <c r="CH30" s="33"/>
      <c r="CI30" s="43"/>
      <c r="CJ30" s="44"/>
      <c r="CK30" s="38"/>
      <c r="CL30" s="38"/>
      <c r="CM30" s="39"/>
      <c r="CN30" s="45"/>
      <c r="CO30" s="71">
        <f t="shared" si="4"/>
        <v>42175</v>
      </c>
      <c r="CP30" s="46"/>
      <c r="CQ30" s="72"/>
      <c r="CR30" s="47"/>
      <c r="CS30" s="287" t="e">
        <f>+SUMIFS(#REF!,#REF!,AH30)</f>
        <v>#REF!</v>
      </c>
      <c r="CT30" s="288" t="e">
        <f>+SUMIFS(#REF!,#REF!,BD30)+SUMIFS(#REF!,#REF!,BJ30)+SUMIFS(#REF!,#REF!,BP30)</f>
        <v>#REF!</v>
      </c>
      <c r="CU30" s="228" t="e">
        <f t="shared" si="12"/>
        <v>#REF!</v>
      </c>
      <c r="CV30" s="225"/>
      <c r="CW30" s="58" t="str">
        <f t="shared" si="19"/>
        <v>EJECUCION</v>
      </c>
      <c r="CX30" s="292"/>
      <c r="CY30" s="60">
        <f t="shared" si="20"/>
        <v>42025</v>
      </c>
      <c r="CZ30" s="58">
        <f t="shared" si="21"/>
        <v>42175</v>
      </c>
      <c r="DA30" s="59">
        <f t="shared" si="17"/>
        <v>150</v>
      </c>
      <c r="DB30" s="160">
        <f t="shared" si="22"/>
        <v>252</v>
      </c>
      <c r="DC30" s="301">
        <f t="shared" si="14"/>
        <v>100</v>
      </c>
      <c r="DD30" s="299"/>
      <c r="DE30" s="59">
        <f t="shared" si="15"/>
        <v>100</v>
      </c>
      <c r="DF30" s="303" t="e">
        <f t="shared" si="16"/>
        <v>#REF!</v>
      </c>
    </row>
    <row r="31" spans="2:110" s="21" customFormat="1" ht="99.95" hidden="1" customHeight="1" x14ac:dyDescent="0.25">
      <c r="B31" s="307">
        <v>6.6666666666666666E-2</v>
      </c>
      <c r="C31" s="85">
        <f t="shared" si="0"/>
        <v>15</v>
      </c>
      <c r="D31" s="1"/>
      <c r="E31" s="102" t="s">
        <v>39</v>
      </c>
      <c r="F31" s="81" t="s">
        <v>1003</v>
      </c>
      <c r="G31" s="19" t="s">
        <v>1053</v>
      </c>
      <c r="H31" s="16">
        <v>42032</v>
      </c>
      <c r="I31" s="56" t="s">
        <v>62</v>
      </c>
      <c r="J31" s="14" t="s">
        <v>233</v>
      </c>
      <c r="K31" s="74" t="s">
        <v>313</v>
      </c>
      <c r="L31" s="5">
        <v>51</v>
      </c>
      <c r="M31" s="13">
        <v>721516</v>
      </c>
      <c r="N31" s="13" t="s">
        <v>156</v>
      </c>
      <c r="O31" s="8">
        <v>13897380</v>
      </c>
      <c r="P31" s="80" t="s">
        <v>20</v>
      </c>
      <c r="Q31" s="4" t="s">
        <v>15</v>
      </c>
      <c r="R31" s="69"/>
      <c r="S31" s="231"/>
      <c r="T31" s="70"/>
      <c r="U31" s="77">
        <v>15</v>
      </c>
      <c r="V31" s="203">
        <v>42052</v>
      </c>
      <c r="W31" s="204">
        <v>0</v>
      </c>
      <c r="X31" s="14" t="s">
        <v>21</v>
      </c>
      <c r="Y31" s="14" t="s">
        <v>410</v>
      </c>
      <c r="Z31" s="14" t="s">
        <v>341</v>
      </c>
      <c r="AA31" s="14" t="s">
        <v>342</v>
      </c>
      <c r="AB31" s="57" t="s">
        <v>411</v>
      </c>
      <c r="AC31" s="15">
        <v>900532859</v>
      </c>
      <c r="AD31" s="2" t="s">
        <v>76</v>
      </c>
      <c r="AE31" s="4">
        <v>42052</v>
      </c>
      <c r="AF31" s="6" t="s">
        <v>314</v>
      </c>
      <c r="AG31" s="4" t="s">
        <v>173</v>
      </c>
      <c r="AH31" s="8">
        <v>38415</v>
      </c>
      <c r="AI31" s="4">
        <v>42052</v>
      </c>
      <c r="AJ31" s="305" t="s">
        <v>675</v>
      </c>
      <c r="AK31" s="306" t="s">
        <v>1449</v>
      </c>
      <c r="AL31" s="306" t="s">
        <v>677</v>
      </c>
      <c r="AM31" s="8"/>
      <c r="AN31" s="8">
        <v>9220000</v>
      </c>
      <c r="AO31" s="11"/>
      <c r="AP31" s="18">
        <f t="shared" si="1"/>
        <v>9220000</v>
      </c>
      <c r="AQ31" s="24" t="s">
        <v>412</v>
      </c>
      <c r="AR31" s="25" t="s">
        <v>413</v>
      </c>
      <c r="AS31" s="25" t="s">
        <v>195</v>
      </c>
      <c r="AT31" s="25" t="s">
        <v>664</v>
      </c>
      <c r="AU31" s="26">
        <v>42061</v>
      </c>
      <c r="AV31" s="23">
        <v>42065</v>
      </c>
      <c r="AW31" s="4">
        <f>+AV31+15</f>
        <v>42080</v>
      </c>
      <c r="AX31" s="8">
        <f t="shared" si="18"/>
        <v>15</v>
      </c>
      <c r="AY31" s="7">
        <f>+AW31+(3*365)</f>
        <v>43175</v>
      </c>
      <c r="AZ31" s="8"/>
      <c r="BA31" s="212" t="s">
        <v>142</v>
      </c>
      <c r="BB31" s="17" t="e">
        <f>LOOKUP(BA31,#REF!,#REF!)</f>
        <v>#REF!</v>
      </c>
      <c r="BC31" s="310"/>
      <c r="BD31" s="359"/>
      <c r="BE31" s="28">
        <v>42095</v>
      </c>
      <c r="BF31" s="30">
        <v>2112000</v>
      </c>
      <c r="BG31" s="107">
        <v>6.6666666666666666E-2</v>
      </c>
      <c r="BH31" s="28">
        <v>42100</v>
      </c>
      <c r="BI31" s="31">
        <v>0</v>
      </c>
      <c r="BJ31" s="66"/>
      <c r="BK31" s="79"/>
      <c r="BL31" s="32"/>
      <c r="BM31" s="32"/>
      <c r="BN31" s="55"/>
      <c r="BO31" s="33"/>
      <c r="BP31" s="67"/>
      <c r="BQ31" s="73"/>
      <c r="BR31" s="35"/>
      <c r="BS31" s="36"/>
      <c r="BT31" s="62"/>
      <c r="BU31" s="37"/>
      <c r="BV31" s="316">
        <f t="shared" si="9"/>
        <v>0</v>
      </c>
      <c r="BW31" s="317">
        <f t="shared" si="10"/>
        <v>2112000</v>
      </c>
      <c r="BX31" s="234">
        <f t="shared" si="11"/>
        <v>11332000</v>
      </c>
      <c r="BY31" s="41">
        <v>42081</v>
      </c>
      <c r="BZ31" s="29">
        <v>42096</v>
      </c>
      <c r="CA31" s="347" t="s">
        <v>1507</v>
      </c>
      <c r="CB31" s="29">
        <v>42083</v>
      </c>
      <c r="CC31" s="40">
        <v>0</v>
      </c>
      <c r="CD31" s="42">
        <v>42095</v>
      </c>
      <c r="CE31" s="34">
        <v>42103</v>
      </c>
      <c r="CF31" s="349" t="s">
        <v>1446</v>
      </c>
      <c r="CG31" s="34">
        <v>42100</v>
      </c>
      <c r="CH31" s="33">
        <v>0</v>
      </c>
      <c r="CI31" s="106"/>
      <c r="CJ31" s="44"/>
      <c r="CK31" s="38"/>
      <c r="CL31" s="38"/>
      <c r="CM31" s="39"/>
      <c r="CN31" s="45"/>
      <c r="CO31" s="71">
        <f t="shared" si="4"/>
        <v>42103</v>
      </c>
      <c r="CP31" s="46"/>
      <c r="CQ31" s="72"/>
      <c r="CR31" s="47"/>
      <c r="CS31" s="287" t="e">
        <f>+SUMIFS(#REF!,#REF!,AH31)</f>
        <v>#REF!</v>
      </c>
      <c r="CT31" s="288" t="e">
        <f>+SUMIFS(#REF!,#REF!,BD31)+SUMIFS(#REF!,#REF!,BJ31)+SUMIFS(#REF!,#REF!,BP31)</f>
        <v>#REF!</v>
      </c>
      <c r="CU31" s="228" t="e">
        <f t="shared" si="12"/>
        <v>#REF!</v>
      </c>
      <c r="CV31" s="225"/>
      <c r="CW31" s="58" t="str">
        <f t="shared" si="19"/>
        <v>EJECUCION</v>
      </c>
      <c r="CX31" s="292"/>
      <c r="CY31" s="60">
        <f t="shared" si="20"/>
        <v>42065</v>
      </c>
      <c r="CZ31" s="58">
        <f t="shared" si="21"/>
        <v>42103</v>
      </c>
      <c r="DA31" s="59">
        <f t="shared" si="17"/>
        <v>38</v>
      </c>
      <c r="DB31" s="160">
        <f t="shared" si="22"/>
        <v>212</v>
      </c>
      <c r="DC31" s="301">
        <f t="shared" si="14"/>
        <v>100</v>
      </c>
      <c r="DD31" s="299"/>
      <c r="DE31" s="59">
        <f t="shared" si="15"/>
        <v>100</v>
      </c>
      <c r="DF31" s="303" t="e">
        <f t="shared" si="16"/>
        <v>#REF!</v>
      </c>
    </row>
    <row r="32" spans="2:110" s="21" customFormat="1" ht="99.95" hidden="1" customHeight="1" x14ac:dyDescent="0.25">
      <c r="B32" s="307">
        <v>6.6666666666666666E-2</v>
      </c>
      <c r="C32" s="85">
        <f t="shared" si="0"/>
        <v>16</v>
      </c>
      <c r="D32" s="1"/>
      <c r="E32" s="2" t="s">
        <v>39</v>
      </c>
      <c r="F32" s="81" t="s">
        <v>936</v>
      </c>
      <c r="G32" s="76"/>
      <c r="H32" s="16">
        <v>42033</v>
      </c>
      <c r="I32" s="56" t="s">
        <v>105</v>
      </c>
      <c r="J32" s="14" t="s">
        <v>126</v>
      </c>
      <c r="K32" s="74" t="s">
        <v>329</v>
      </c>
      <c r="L32" s="5">
        <v>28</v>
      </c>
      <c r="M32" s="13">
        <v>801015</v>
      </c>
      <c r="N32" s="13" t="s">
        <v>254</v>
      </c>
      <c r="O32" s="8">
        <v>66000000</v>
      </c>
      <c r="P32" s="80" t="s">
        <v>20</v>
      </c>
      <c r="Q32" s="4" t="s">
        <v>15</v>
      </c>
      <c r="R32" s="69"/>
      <c r="S32" s="231"/>
      <c r="T32" s="70"/>
      <c r="U32" s="108">
        <v>16</v>
      </c>
      <c r="V32" s="203">
        <v>42033</v>
      </c>
      <c r="W32" s="204">
        <v>1</v>
      </c>
      <c r="X32" s="14" t="s">
        <v>58</v>
      </c>
      <c r="Y32" s="14" t="s">
        <v>151</v>
      </c>
      <c r="Z32" s="14" t="s">
        <v>80</v>
      </c>
      <c r="AA32" s="14" t="s">
        <v>80</v>
      </c>
      <c r="AB32" s="57" t="s">
        <v>330</v>
      </c>
      <c r="AC32" s="15">
        <v>41793737</v>
      </c>
      <c r="AD32" s="2"/>
      <c r="AE32" s="4">
        <v>42027</v>
      </c>
      <c r="AF32" s="6" t="s">
        <v>331</v>
      </c>
      <c r="AG32" s="4" t="s">
        <v>723</v>
      </c>
      <c r="AH32" s="8">
        <v>22315</v>
      </c>
      <c r="AI32" s="4">
        <v>42027</v>
      </c>
      <c r="AJ32" s="305" t="s">
        <v>680</v>
      </c>
      <c r="AK32" s="306" t="s">
        <v>722</v>
      </c>
      <c r="AL32" s="306" t="s">
        <v>687</v>
      </c>
      <c r="AM32" s="8">
        <v>6000000</v>
      </c>
      <c r="AN32" s="8">
        <v>66000000</v>
      </c>
      <c r="AO32" s="11"/>
      <c r="AP32" s="18">
        <f t="shared" si="1"/>
        <v>66000000</v>
      </c>
      <c r="AQ32" s="48" t="s">
        <v>40</v>
      </c>
      <c r="AR32" s="49" t="s">
        <v>101</v>
      </c>
      <c r="AS32" s="49" t="s">
        <v>101</v>
      </c>
      <c r="AT32" s="49" t="s">
        <v>101</v>
      </c>
      <c r="AU32" s="50" t="s">
        <v>101</v>
      </c>
      <c r="AV32" s="23">
        <v>42027</v>
      </c>
      <c r="AW32" s="4">
        <f>+AV32+(11*30)</f>
        <v>42357</v>
      </c>
      <c r="AX32" s="8">
        <f t="shared" si="18"/>
        <v>330</v>
      </c>
      <c r="AY32" s="8"/>
      <c r="AZ32" s="8"/>
      <c r="BA32" s="212" t="s">
        <v>145</v>
      </c>
      <c r="BB32" s="17" t="e">
        <f>LOOKUP(BA32,#REF!,#REF!)</f>
        <v>#REF!</v>
      </c>
      <c r="BC32" s="310"/>
      <c r="BD32" s="63"/>
      <c r="BE32" s="28"/>
      <c r="BF32" s="30"/>
      <c r="BG32" s="30"/>
      <c r="BH32" s="28"/>
      <c r="BI32" s="31"/>
      <c r="BJ32" s="66"/>
      <c r="BK32" s="79"/>
      <c r="BL32" s="32"/>
      <c r="BM32" s="32"/>
      <c r="BN32" s="55"/>
      <c r="BO32" s="33"/>
      <c r="BP32" s="67"/>
      <c r="BQ32" s="73"/>
      <c r="BR32" s="35"/>
      <c r="BS32" s="36"/>
      <c r="BT32" s="62"/>
      <c r="BU32" s="37"/>
      <c r="BV32" s="316">
        <f t="shared" si="9"/>
        <v>0</v>
      </c>
      <c r="BW32" s="317">
        <f t="shared" si="10"/>
        <v>0</v>
      </c>
      <c r="BX32" s="234">
        <f t="shared" si="11"/>
        <v>66000000</v>
      </c>
      <c r="BY32" s="41"/>
      <c r="BZ32" s="29"/>
      <c r="CA32" s="29"/>
      <c r="CB32" s="29"/>
      <c r="CC32" s="40"/>
      <c r="CD32" s="42"/>
      <c r="CE32" s="34"/>
      <c r="CF32" s="34"/>
      <c r="CG32" s="34"/>
      <c r="CH32" s="33"/>
      <c r="CI32" s="43"/>
      <c r="CJ32" s="44"/>
      <c r="CK32" s="38"/>
      <c r="CL32" s="38"/>
      <c r="CM32" s="39"/>
      <c r="CN32" s="45"/>
      <c r="CO32" s="71">
        <f t="shared" si="4"/>
        <v>42357</v>
      </c>
      <c r="CP32" s="46"/>
      <c r="CQ32" s="72"/>
      <c r="CR32" s="47"/>
      <c r="CS32" s="287" t="e">
        <f>+SUMIFS(#REF!,#REF!,AH32)</f>
        <v>#REF!</v>
      </c>
      <c r="CT32" s="288" t="e">
        <f>+SUMIFS(#REF!,#REF!,BD32)+SUMIFS(#REF!,#REF!,BJ32)+SUMIFS(#REF!,#REF!,BP32)</f>
        <v>#REF!</v>
      </c>
      <c r="CU32" s="228" t="e">
        <f t="shared" si="12"/>
        <v>#REF!</v>
      </c>
      <c r="CV32" s="225"/>
      <c r="CW32" s="58" t="str">
        <f t="shared" si="19"/>
        <v>EJECUCION</v>
      </c>
      <c r="CX32" s="292"/>
      <c r="CY32" s="60">
        <f t="shared" si="20"/>
        <v>42027</v>
      </c>
      <c r="CZ32" s="58">
        <f t="shared" si="21"/>
        <v>42357</v>
      </c>
      <c r="DA32" s="59">
        <f t="shared" si="17"/>
        <v>330</v>
      </c>
      <c r="DB32" s="160">
        <f t="shared" si="22"/>
        <v>250</v>
      </c>
      <c r="DC32" s="301">
        <f t="shared" si="14"/>
        <v>75.757575757575751</v>
      </c>
      <c r="DD32" s="299"/>
      <c r="DE32" s="59">
        <f t="shared" si="15"/>
        <v>75.757575757575751</v>
      </c>
      <c r="DF32" s="303" t="e">
        <f t="shared" si="16"/>
        <v>#REF!</v>
      </c>
    </row>
    <row r="33" spans="2:110" s="21" customFormat="1" ht="99.95" hidden="1" customHeight="1" x14ac:dyDescent="0.25">
      <c r="B33" s="307">
        <v>6.6666666666666666E-2</v>
      </c>
      <c r="C33" s="85">
        <f t="shared" si="0"/>
        <v>17</v>
      </c>
      <c r="D33" s="1"/>
      <c r="E33" s="2" t="s">
        <v>221</v>
      </c>
      <c r="F33" s="81" t="s">
        <v>937</v>
      </c>
      <c r="G33" s="76"/>
      <c r="H33" s="16">
        <v>42033</v>
      </c>
      <c r="I33" s="56" t="s">
        <v>105</v>
      </c>
      <c r="J33" s="14" t="s">
        <v>234</v>
      </c>
      <c r="K33" s="74" t="s">
        <v>332</v>
      </c>
      <c r="L33" s="5">
        <v>9</v>
      </c>
      <c r="M33" s="13">
        <v>721015</v>
      </c>
      <c r="N33" s="13" t="s">
        <v>156</v>
      </c>
      <c r="O33" s="8">
        <v>20875440</v>
      </c>
      <c r="P33" s="80" t="s">
        <v>20</v>
      </c>
      <c r="Q33" s="4" t="s">
        <v>15</v>
      </c>
      <c r="R33" s="69"/>
      <c r="S33" s="231"/>
      <c r="T33" s="70"/>
      <c r="U33" s="108">
        <v>17</v>
      </c>
      <c r="V33" s="203">
        <v>42033</v>
      </c>
      <c r="W33" s="204">
        <v>0</v>
      </c>
      <c r="X33" s="14" t="s">
        <v>22</v>
      </c>
      <c r="Y33" s="14" t="s">
        <v>386</v>
      </c>
      <c r="Z33" s="14" t="s">
        <v>80</v>
      </c>
      <c r="AA33" s="14" t="s">
        <v>80</v>
      </c>
      <c r="AB33" s="57" t="s">
        <v>333</v>
      </c>
      <c r="AC33" s="15">
        <v>900132012</v>
      </c>
      <c r="AD33" s="2" t="s">
        <v>34</v>
      </c>
      <c r="AE33" s="4">
        <v>42030</v>
      </c>
      <c r="AF33" s="6" t="s">
        <v>334</v>
      </c>
      <c r="AG33" s="4" t="s">
        <v>167</v>
      </c>
      <c r="AH33" s="8">
        <v>23215</v>
      </c>
      <c r="AI33" s="4">
        <v>42030</v>
      </c>
      <c r="AJ33" s="305" t="s">
        <v>675</v>
      </c>
      <c r="AK33" s="306" t="s">
        <v>830</v>
      </c>
      <c r="AL33" s="306" t="s">
        <v>679</v>
      </c>
      <c r="AM33" s="8"/>
      <c r="AN33" s="8">
        <v>20875440</v>
      </c>
      <c r="AO33" s="11"/>
      <c r="AP33" s="18">
        <f t="shared" si="1"/>
        <v>20875440</v>
      </c>
      <c r="AQ33" s="24" t="s">
        <v>335</v>
      </c>
      <c r="AR33" s="25" t="s">
        <v>220</v>
      </c>
      <c r="AS33" s="25" t="s">
        <v>336</v>
      </c>
      <c r="AT33" s="25" t="s">
        <v>214</v>
      </c>
      <c r="AU33" s="26">
        <v>42051</v>
      </c>
      <c r="AV33" s="23">
        <v>42030</v>
      </c>
      <c r="AW33" s="4">
        <v>42369</v>
      </c>
      <c r="AX33" s="8">
        <f t="shared" si="18"/>
        <v>339</v>
      </c>
      <c r="AY33" s="7">
        <f>+AW33+(3*365)</f>
        <v>43464</v>
      </c>
      <c r="AZ33" s="8"/>
      <c r="BA33" s="212" t="s">
        <v>61</v>
      </c>
      <c r="BB33" s="17" t="e">
        <f>LOOKUP(BA33,#REF!,#REF!)</f>
        <v>#REF!</v>
      </c>
      <c r="BC33" s="310"/>
      <c r="BD33" s="63"/>
      <c r="BE33" s="28"/>
      <c r="BF33" s="30"/>
      <c r="BG33" s="30"/>
      <c r="BH33" s="28"/>
      <c r="BI33" s="31"/>
      <c r="BJ33" s="66"/>
      <c r="BK33" s="79"/>
      <c r="BL33" s="32"/>
      <c r="BM33" s="32"/>
      <c r="BN33" s="55"/>
      <c r="BO33" s="33"/>
      <c r="BP33" s="67"/>
      <c r="BQ33" s="73"/>
      <c r="BR33" s="35"/>
      <c r="BS33" s="36"/>
      <c r="BT33" s="62"/>
      <c r="BU33" s="37"/>
      <c r="BV33" s="316">
        <f t="shared" si="9"/>
        <v>0</v>
      </c>
      <c r="BW33" s="317">
        <f t="shared" si="10"/>
        <v>0</v>
      </c>
      <c r="BX33" s="234">
        <f t="shared" si="11"/>
        <v>20875440</v>
      </c>
      <c r="BY33" s="41"/>
      <c r="BZ33" s="29"/>
      <c r="CA33" s="29"/>
      <c r="CB33" s="29"/>
      <c r="CC33" s="40"/>
      <c r="CD33" s="42"/>
      <c r="CE33" s="32"/>
      <c r="CF33" s="34"/>
      <c r="CG33" s="34"/>
      <c r="CH33" s="33"/>
      <c r="CI33" s="43"/>
      <c r="CJ33" s="44"/>
      <c r="CK33" s="38"/>
      <c r="CL33" s="38"/>
      <c r="CM33" s="39"/>
      <c r="CN33" s="45"/>
      <c r="CO33" s="71">
        <f t="shared" si="4"/>
        <v>42369</v>
      </c>
      <c r="CP33" s="46"/>
      <c r="CQ33" s="72"/>
      <c r="CR33" s="47"/>
      <c r="CS33" s="287" t="e">
        <f>+SUMIFS(#REF!,#REF!,AH33)</f>
        <v>#REF!</v>
      </c>
      <c r="CT33" s="288" t="e">
        <f>+SUMIFS(#REF!,#REF!,BD33)+SUMIFS(#REF!,#REF!,BJ33)+SUMIFS(#REF!,#REF!,BP33)</f>
        <v>#REF!</v>
      </c>
      <c r="CU33" s="228" t="e">
        <f t="shared" si="12"/>
        <v>#REF!</v>
      </c>
      <c r="CV33" s="225"/>
      <c r="CW33" s="58" t="str">
        <f t="shared" si="19"/>
        <v>EJECUCION</v>
      </c>
      <c r="CX33" s="292"/>
      <c r="CY33" s="60">
        <f t="shared" si="20"/>
        <v>42030</v>
      </c>
      <c r="CZ33" s="58">
        <f t="shared" si="21"/>
        <v>42369</v>
      </c>
      <c r="DA33" s="59">
        <f t="shared" si="17"/>
        <v>339</v>
      </c>
      <c r="DB33" s="160">
        <f t="shared" si="22"/>
        <v>247</v>
      </c>
      <c r="DC33" s="301">
        <f t="shared" si="14"/>
        <v>72.861356932153384</v>
      </c>
      <c r="DD33" s="299"/>
      <c r="DE33" s="59">
        <f t="shared" si="15"/>
        <v>72.861356932153384</v>
      </c>
      <c r="DF33" s="303" t="e">
        <f t="shared" si="16"/>
        <v>#REF!</v>
      </c>
    </row>
    <row r="34" spans="2:110" s="282" customFormat="1" ht="99.95" hidden="1" customHeight="1" x14ac:dyDescent="0.25">
      <c r="C34" s="236">
        <f t="shared" si="0"/>
        <v>0</v>
      </c>
      <c r="D34" s="236"/>
      <c r="E34" s="237" t="s">
        <v>33</v>
      </c>
      <c r="F34" s="238" t="s">
        <v>938</v>
      </c>
      <c r="G34" s="239" t="s">
        <v>8</v>
      </c>
      <c r="H34" s="240">
        <v>42034</v>
      </c>
      <c r="I34" s="241" t="s">
        <v>112</v>
      </c>
      <c r="J34" s="242" t="s">
        <v>234</v>
      </c>
      <c r="K34" s="243" t="s">
        <v>395</v>
      </c>
      <c r="L34" s="244">
        <v>54</v>
      </c>
      <c r="M34" s="245">
        <v>781815</v>
      </c>
      <c r="N34" s="245" t="s">
        <v>396</v>
      </c>
      <c r="O34" s="246">
        <v>59561538</v>
      </c>
      <c r="P34" s="247" t="s">
        <v>350</v>
      </c>
      <c r="Q34" s="220" t="s">
        <v>350</v>
      </c>
      <c r="R34" s="248"/>
      <c r="S34" s="249"/>
      <c r="T34" s="250"/>
      <c r="U34" s="251"/>
      <c r="V34" s="248">
        <v>42062</v>
      </c>
      <c r="W34" s="252">
        <v>0</v>
      </c>
      <c r="X34" s="242"/>
      <c r="Y34" s="242"/>
      <c r="Z34" s="242"/>
      <c r="AA34" s="242"/>
      <c r="AB34" s="253" t="s">
        <v>350</v>
      </c>
      <c r="AC34" s="254"/>
      <c r="AD34" s="237"/>
      <c r="AE34" s="220"/>
      <c r="AF34" s="255"/>
      <c r="AG34" s="220"/>
      <c r="AH34" s="246"/>
      <c r="AI34" s="220"/>
      <c r="AJ34" s="305" t="e">
        <v>#N/A</v>
      </c>
      <c r="AK34" s="306" t="e">
        <v>#N/A</v>
      </c>
      <c r="AL34" s="306" t="e">
        <v>#N/A</v>
      </c>
      <c r="AM34" s="246"/>
      <c r="AN34" s="246"/>
      <c r="AO34" s="252"/>
      <c r="AP34" s="256">
        <f t="shared" si="1"/>
        <v>0</v>
      </c>
      <c r="AQ34" s="257" t="s">
        <v>350</v>
      </c>
      <c r="AR34" s="258" t="s">
        <v>350</v>
      </c>
      <c r="AS34" s="258" t="s">
        <v>350</v>
      </c>
      <c r="AT34" s="258" t="s">
        <v>350</v>
      </c>
      <c r="AU34" s="259" t="s">
        <v>1677</v>
      </c>
      <c r="AV34" s="260"/>
      <c r="AW34" s="220"/>
      <c r="AX34" s="246">
        <f t="shared" si="18"/>
        <v>0</v>
      </c>
      <c r="AY34" s="246"/>
      <c r="AZ34" s="246"/>
      <c r="BA34" s="261" t="s">
        <v>350</v>
      </c>
      <c r="BB34" s="262" t="e">
        <f>LOOKUP(BA34,#REF!,#REF!)</f>
        <v>#REF!</v>
      </c>
      <c r="BC34" s="311"/>
      <c r="BD34" s="283"/>
      <c r="BE34" s="248"/>
      <c r="BF34" s="246"/>
      <c r="BG34" s="246"/>
      <c r="BH34" s="248"/>
      <c r="BI34" s="264"/>
      <c r="BJ34" s="265"/>
      <c r="BK34" s="260"/>
      <c r="BL34" s="246"/>
      <c r="BM34" s="246"/>
      <c r="BN34" s="248"/>
      <c r="BO34" s="266"/>
      <c r="BP34" s="267"/>
      <c r="BQ34" s="268"/>
      <c r="BR34" s="252"/>
      <c r="BS34" s="246"/>
      <c r="BT34" s="248"/>
      <c r="BU34" s="266"/>
      <c r="BV34" s="316">
        <f t="shared" si="9"/>
        <v>0</v>
      </c>
      <c r="BW34" s="317">
        <f t="shared" si="10"/>
        <v>0</v>
      </c>
      <c r="BX34" s="234">
        <f t="shared" si="11"/>
        <v>0</v>
      </c>
      <c r="BY34" s="269"/>
      <c r="BZ34" s="220"/>
      <c r="CA34" s="220"/>
      <c r="CB34" s="220"/>
      <c r="CC34" s="266"/>
      <c r="CD34" s="269"/>
      <c r="CE34" s="220"/>
      <c r="CF34" s="220"/>
      <c r="CG34" s="220"/>
      <c r="CH34" s="266"/>
      <c r="CI34" s="270"/>
      <c r="CJ34" s="271"/>
      <c r="CK34" s="220"/>
      <c r="CL34" s="220"/>
      <c r="CM34" s="272"/>
      <c r="CN34" s="273"/>
      <c r="CO34" s="71"/>
      <c r="CP34" s="274"/>
      <c r="CQ34" s="275"/>
      <c r="CR34" s="276"/>
      <c r="CS34" s="287"/>
      <c r="CT34" s="288"/>
      <c r="CU34" s="228"/>
      <c r="CV34" s="277"/>
      <c r="CW34" s="279"/>
      <c r="CX34" s="292"/>
      <c r="CY34" s="278"/>
      <c r="CZ34" s="279"/>
      <c r="DA34" s="280"/>
      <c r="DB34" s="281"/>
      <c r="DC34" s="302"/>
      <c r="DD34" s="299"/>
      <c r="DE34" s="280">
        <f t="shared" si="15"/>
        <v>0</v>
      </c>
      <c r="DF34" s="303">
        <f t="shared" si="16"/>
        <v>0</v>
      </c>
    </row>
    <row r="35" spans="2:110" s="21" customFormat="1" ht="99.95" hidden="1" customHeight="1" x14ac:dyDescent="0.25">
      <c r="B35" s="307">
        <v>6.6666666666666666E-2</v>
      </c>
      <c r="C35" s="85">
        <f t="shared" si="0"/>
        <v>14</v>
      </c>
      <c r="D35" s="1"/>
      <c r="E35" s="2" t="s">
        <v>33</v>
      </c>
      <c r="F35" s="81" t="s">
        <v>1004</v>
      </c>
      <c r="G35" s="19" t="s">
        <v>1054</v>
      </c>
      <c r="H35" s="16">
        <v>42034</v>
      </c>
      <c r="I35" s="56" t="s">
        <v>62</v>
      </c>
      <c r="J35" s="14" t="s">
        <v>235</v>
      </c>
      <c r="K35" s="74" t="s">
        <v>316</v>
      </c>
      <c r="L35" s="5">
        <v>48</v>
      </c>
      <c r="M35" s="13">
        <v>78181500</v>
      </c>
      <c r="N35" s="13" t="s">
        <v>157</v>
      </c>
      <c r="O35" s="8">
        <v>10700000</v>
      </c>
      <c r="P35" s="80" t="s">
        <v>20</v>
      </c>
      <c r="Q35" s="4" t="s">
        <v>15</v>
      </c>
      <c r="R35" s="69"/>
      <c r="S35" s="231"/>
      <c r="T35" s="70"/>
      <c r="U35" s="77">
        <v>14</v>
      </c>
      <c r="V35" s="203">
        <v>42052</v>
      </c>
      <c r="W35" s="204">
        <v>0</v>
      </c>
      <c r="X35" s="14" t="s">
        <v>58</v>
      </c>
      <c r="Y35" s="14" t="s">
        <v>22</v>
      </c>
      <c r="Z35" s="14" t="s">
        <v>82</v>
      </c>
      <c r="AA35" s="14" t="s">
        <v>415</v>
      </c>
      <c r="AB35" s="57" t="s">
        <v>414</v>
      </c>
      <c r="AC35" s="15">
        <v>890302988</v>
      </c>
      <c r="AD35" s="2" t="s">
        <v>34</v>
      </c>
      <c r="AE35" s="4">
        <v>42051</v>
      </c>
      <c r="AF35" s="6" t="s">
        <v>416</v>
      </c>
      <c r="AG35" s="4" t="s">
        <v>171</v>
      </c>
      <c r="AH35" s="8">
        <v>37615</v>
      </c>
      <c r="AI35" s="4">
        <v>42052</v>
      </c>
      <c r="AJ35" s="305" t="s">
        <v>675</v>
      </c>
      <c r="AK35" s="306" t="s">
        <v>1561</v>
      </c>
      <c r="AL35" s="306" t="s">
        <v>677</v>
      </c>
      <c r="AM35" s="8"/>
      <c r="AN35" s="8">
        <v>10700000</v>
      </c>
      <c r="AO35" s="11"/>
      <c r="AP35" s="18">
        <f t="shared" si="1"/>
        <v>10700000</v>
      </c>
      <c r="AQ35" s="48" t="s">
        <v>40</v>
      </c>
      <c r="AR35" s="49" t="s">
        <v>101</v>
      </c>
      <c r="AS35" s="49" t="s">
        <v>101</v>
      </c>
      <c r="AT35" s="49" t="s">
        <v>101</v>
      </c>
      <c r="AU35" s="50" t="s">
        <v>101</v>
      </c>
      <c r="AV35" s="23">
        <v>42052</v>
      </c>
      <c r="AW35" s="4">
        <v>42369</v>
      </c>
      <c r="AX35" s="8">
        <f t="shared" si="18"/>
        <v>317</v>
      </c>
      <c r="AY35" s="8"/>
      <c r="AZ35" s="8"/>
      <c r="BA35" s="212" t="s">
        <v>417</v>
      </c>
      <c r="BB35" s="17" t="e">
        <f>LOOKUP(BA35,#REF!,#REF!)</f>
        <v>#REF!</v>
      </c>
      <c r="BC35" s="310" t="s">
        <v>1744</v>
      </c>
      <c r="BD35" s="89"/>
      <c r="BE35" s="28">
        <v>42152</v>
      </c>
      <c r="BF35" s="30">
        <v>5350000</v>
      </c>
      <c r="BG35" s="107">
        <v>0.13333333333333333</v>
      </c>
      <c r="BH35" s="28">
        <v>42153</v>
      </c>
      <c r="BI35" s="31">
        <v>0</v>
      </c>
      <c r="BJ35" s="66"/>
      <c r="BK35" s="79"/>
      <c r="BL35" s="32"/>
      <c r="BM35" s="32"/>
      <c r="BN35" s="55"/>
      <c r="BO35" s="33"/>
      <c r="BP35" s="67"/>
      <c r="BQ35" s="73"/>
      <c r="BR35" s="35"/>
      <c r="BS35" s="36"/>
      <c r="BT35" s="62"/>
      <c r="BU35" s="37"/>
      <c r="BV35" s="316">
        <f t="shared" si="9"/>
        <v>0</v>
      </c>
      <c r="BW35" s="317">
        <f t="shared" si="10"/>
        <v>5350000</v>
      </c>
      <c r="BX35" s="234">
        <f t="shared" si="11"/>
        <v>16050000</v>
      </c>
      <c r="BY35" s="41"/>
      <c r="BZ35" s="29">
        <v>42527</v>
      </c>
      <c r="CA35" s="347" t="s">
        <v>1446</v>
      </c>
      <c r="CB35" s="29">
        <v>42153</v>
      </c>
      <c r="CC35" s="40">
        <v>0</v>
      </c>
      <c r="CD35" s="42"/>
      <c r="CE35" s="34"/>
      <c r="CF35" s="34"/>
      <c r="CG35" s="34"/>
      <c r="CH35" s="33"/>
      <c r="CI35" s="43"/>
      <c r="CJ35" s="44"/>
      <c r="CK35" s="38"/>
      <c r="CL35" s="38"/>
      <c r="CM35" s="39"/>
      <c r="CN35" s="45"/>
      <c r="CO35" s="71">
        <f t="shared" si="4"/>
        <v>42527</v>
      </c>
      <c r="CP35" s="46"/>
      <c r="CQ35" s="72"/>
      <c r="CR35" s="47"/>
      <c r="CS35" s="287" t="e">
        <f>+SUMIFS(#REF!,#REF!,AH35)</f>
        <v>#REF!</v>
      </c>
      <c r="CT35" s="288" t="e">
        <f>+SUMIFS(#REF!,#REF!,BD35)+SUMIFS(#REF!,#REF!,BJ35)+SUMIFS(#REF!,#REF!,BP35)</f>
        <v>#REF!</v>
      </c>
      <c r="CU35" s="228" t="e">
        <f t="shared" si="12"/>
        <v>#REF!</v>
      </c>
      <c r="CV35" s="225"/>
      <c r="CW35" s="58" t="str">
        <f t="shared" ref="CW35:CW47" si="23">+Q35</f>
        <v>EJECUCION</v>
      </c>
      <c r="CX35" s="292"/>
      <c r="CY35" s="60">
        <f t="shared" ref="CY35:CY47" si="24">+AV35</f>
        <v>42052</v>
      </c>
      <c r="CZ35" s="58">
        <f t="shared" ref="CZ35:CZ47" si="25">+CO35</f>
        <v>42527</v>
      </c>
      <c r="DA35" s="59">
        <f t="shared" si="17"/>
        <v>475</v>
      </c>
      <c r="DB35" s="160">
        <f t="shared" ref="DB35:DB47" si="26">+$DD$1-CY35</f>
        <v>225</v>
      </c>
      <c r="DC35" s="301">
        <f t="shared" si="14"/>
        <v>47.368421052631575</v>
      </c>
      <c r="DD35" s="299"/>
      <c r="DE35" s="59">
        <f t="shared" si="15"/>
        <v>47.368421052631575</v>
      </c>
      <c r="DF35" s="303" t="e">
        <f t="shared" si="16"/>
        <v>#REF!</v>
      </c>
    </row>
    <row r="36" spans="2:110" s="21" customFormat="1" ht="99.95" hidden="1" customHeight="1" x14ac:dyDescent="0.25">
      <c r="B36" s="307">
        <v>6.6666666666666666E-2</v>
      </c>
      <c r="C36" s="86">
        <f t="shared" si="0"/>
        <v>18</v>
      </c>
      <c r="D36" s="1"/>
      <c r="E36" s="2" t="s">
        <v>221</v>
      </c>
      <c r="F36" s="81" t="s">
        <v>939</v>
      </c>
      <c r="G36" s="76"/>
      <c r="H36" s="16">
        <v>42037</v>
      </c>
      <c r="I36" s="56" t="s">
        <v>105</v>
      </c>
      <c r="J36" s="14" t="s">
        <v>234</v>
      </c>
      <c r="K36" s="74" t="s">
        <v>337</v>
      </c>
      <c r="L36" s="5">
        <v>8</v>
      </c>
      <c r="M36" s="13">
        <v>801315</v>
      </c>
      <c r="N36" s="13" t="s">
        <v>254</v>
      </c>
      <c r="O36" s="8">
        <v>25039617</v>
      </c>
      <c r="P36" s="80" t="s">
        <v>20</v>
      </c>
      <c r="Q36" s="4" t="s">
        <v>15</v>
      </c>
      <c r="R36" s="69"/>
      <c r="S36" s="231"/>
      <c r="T36" s="70"/>
      <c r="U36" s="108">
        <v>18</v>
      </c>
      <c r="V36" s="203">
        <v>42037</v>
      </c>
      <c r="W36" s="204">
        <v>0</v>
      </c>
      <c r="X36" s="14" t="s">
        <v>7</v>
      </c>
      <c r="Y36" s="14" t="s">
        <v>7</v>
      </c>
      <c r="Z36" s="14" t="s">
        <v>80</v>
      </c>
      <c r="AA36" s="14" t="s">
        <v>80</v>
      </c>
      <c r="AB36" s="57" t="s">
        <v>338</v>
      </c>
      <c r="AC36" s="15">
        <v>830087099</v>
      </c>
      <c r="AD36" s="2" t="s">
        <v>72</v>
      </c>
      <c r="AE36" s="4">
        <v>42032</v>
      </c>
      <c r="AF36" s="6" t="s">
        <v>339</v>
      </c>
      <c r="AG36" s="4" t="s">
        <v>165</v>
      </c>
      <c r="AH36" s="8">
        <v>30215</v>
      </c>
      <c r="AI36" s="4">
        <v>42032</v>
      </c>
      <c r="AJ36" s="305" t="s">
        <v>675</v>
      </c>
      <c r="AK36" s="306" t="s">
        <v>714</v>
      </c>
      <c r="AL36" s="306" t="s">
        <v>686</v>
      </c>
      <c r="AM36" s="8"/>
      <c r="AN36" s="8">
        <v>25039617</v>
      </c>
      <c r="AO36" s="11"/>
      <c r="AP36" s="18">
        <f t="shared" si="1"/>
        <v>25039617</v>
      </c>
      <c r="AQ36" s="48" t="s">
        <v>40</v>
      </c>
      <c r="AR36" s="49" t="s">
        <v>101</v>
      </c>
      <c r="AS36" s="49" t="s">
        <v>101</v>
      </c>
      <c r="AT36" s="49" t="s">
        <v>101</v>
      </c>
      <c r="AU36" s="50" t="s">
        <v>101</v>
      </c>
      <c r="AV36" s="23">
        <v>42032</v>
      </c>
      <c r="AW36" s="4">
        <v>42369</v>
      </c>
      <c r="AX36" s="8">
        <f t="shared" ref="AX36:AX67" si="27">+AW36-AV36</f>
        <v>337</v>
      </c>
      <c r="AY36" s="8"/>
      <c r="AZ36" s="8"/>
      <c r="BA36" s="212" t="s">
        <v>61</v>
      </c>
      <c r="BB36" s="17" t="e">
        <f>LOOKUP(BA36,#REF!,#REF!)</f>
        <v>#REF!</v>
      </c>
      <c r="BC36" s="310"/>
      <c r="BD36" s="63"/>
      <c r="BE36" s="28">
        <v>42117</v>
      </c>
      <c r="BF36" s="30">
        <v>12519808.5</v>
      </c>
      <c r="BG36" s="107">
        <v>0.13333333333333333</v>
      </c>
      <c r="BH36" s="28">
        <v>42118</v>
      </c>
      <c r="BI36" s="31">
        <v>0</v>
      </c>
      <c r="BJ36" s="66"/>
      <c r="BK36" s="79"/>
      <c r="BL36" s="32"/>
      <c r="BM36" s="32"/>
      <c r="BN36" s="55"/>
      <c r="BO36" s="33"/>
      <c r="BP36" s="67"/>
      <c r="BQ36" s="73"/>
      <c r="BR36" s="35"/>
      <c r="BS36" s="36"/>
      <c r="BT36" s="62"/>
      <c r="BU36" s="37"/>
      <c r="BV36" s="316">
        <f t="shared" si="9"/>
        <v>0</v>
      </c>
      <c r="BW36" s="317">
        <f t="shared" si="10"/>
        <v>12519808.5</v>
      </c>
      <c r="BX36" s="234">
        <f t="shared" si="11"/>
        <v>37559425.5</v>
      </c>
      <c r="BY36" s="41">
        <v>42117</v>
      </c>
      <c r="BZ36" s="29">
        <v>42578</v>
      </c>
      <c r="CA36" s="347" t="s">
        <v>1446</v>
      </c>
      <c r="CB36" s="29">
        <v>42118</v>
      </c>
      <c r="CC36" s="40">
        <v>0</v>
      </c>
      <c r="CD36" s="42"/>
      <c r="CE36" s="34"/>
      <c r="CF36" s="34"/>
      <c r="CG36" s="34"/>
      <c r="CH36" s="33"/>
      <c r="CI36" s="43"/>
      <c r="CJ36" s="44"/>
      <c r="CK36" s="38"/>
      <c r="CL36" s="38"/>
      <c r="CM36" s="39"/>
      <c r="CN36" s="45"/>
      <c r="CO36" s="71">
        <f t="shared" si="4"/>
        <v>42578</v>
      </c>
      <c r="CP36" s="46"/>
      <c r="CQ36" s="72"/>
      <c r="CR36" s="47"/>
      <c r="CS36" s="287" t="e">
        <f>+SUMIFS(#REF!,#REF!,AH36)</f>
        <v>#REF!</v>
      </c>
      <c r="CT36" s="288" t="e">
        <f>+SUMIFS(#REF!,#REF!,BD36)+SUMIFS(#REF!,#REF!,BJ36)+SUMIFS(#REF!,#REF!,BP36)</f>
        <v>#REF!</v>
      </c>
      <c r="CU36" s="228" t="e">
        <f t="shared" si="12"/>
        <v>#REF!</v>
      </c>
      <c r="CV36" s="225"/>
      <c r="CW36" s="58" t="str">
        <f t="shared" si="23"/>
        <v>EJECUCION</v>
      </c>
      <c r="CX36" s="292"/>
      <c r="CY36" s="60">
        <f t="shared" si="24"/>
        <v>42032</v>
      </c>
      <c r="CZ36" s="58">
        <f t="shared" si="25"/>
        <v>42578</v>
      </c>
      <c r="DA36" s="59">
        <f t="shared" si="17"/>
        <v>546</v>
      </c>
      <c r="DB36" s="160">
        <f t="shared" si="26"/>
        <v>245</v>
      </c>
      <c r="DC36" s="301">
        <f t="shared" si="14"/>
        <v>44.871794871794876</v>
      </c>
      <c r="DD36" s="299"/>
      <c r="DE36" s="59">
        <f t="shared" si="15"/>
        <v>44.871794871794876</v>
      </c>
      <c r="DF36" s="303" t="e">
        <f t="shared" si="16"/>
        <v>#REF!</v>
      </c>
    </row>
    <row r="37" spans="2:110" s="21" customFormat="1" ht="99.95" hidden="1" customHeight="1" x14ac:dyDescent="0.25">
      <c r="B37" s="307">
        <v>6.6666666666666666E-2</v>
      </c>
      <c r="C37" s="86">
        <f t="shared" si="0"/>
        <v>19</v>
      </c>
      <c r="D37" s="1"/>
      <c r="E37" s="102" t="s">
        <v>39</v>
      </c>
      <c r="F37" s="81" t="s">
        <v>940</v>
      </c>
      <c r="G37" s="76"/>
      <c r="H37" s="16">
        <v>42037</v>
      </c>
      <c r="I37" s="56" t="s">
        <v>105</v>
      </c>
      <c r="J37" s="14" t="s">
        <v>233</v>
      </c>
      <c r="K37" s="74" t="s">
        <v>340</v>
      </c>
      <c r="L37" s="5">
        <v>20</v>
      </c>
      <c r="M37" s="13">
        <v>801315</v>
      </c>
      <c r="N37" s="13" t="s">
        <v>254</v>
      </c>
      <c r="O37" s="8">
        <v>100200000</v>
      </c>
      <c r="P37" s="80" t="s">
        <v>20</v>
      </c>
      <c r="Q37" s="4" t="s">
        <v>15</v>
      </c>
      <c r="R37" s="69"/>
      <c r="S37" s="231"/>
      <c r="T37" s="70"/>
      <c r="U37" s="108">
        <v>19</v>
      </c>
      <c r="V37" s="203">
        <v>42037</v>
      </c>
      <c r="W37" s="204">
        <v>0</v>
      </c>
      <c r="X37" s="14" t="s">
        <v>7</v>
      </c>
      <c r="Y37" s="14" t="s">
        <v>7</v>
      </c>
      <c r="Z37" s="14" t="s">
        <v>341</v>
      </c>
      <c r="AA37" s="14" t="s">
        <v>342</v>
      </c>
      <c r="AB37" s="57" t="s">
        <v>343</v>
      </c>
      <c r="AC37" s="15">
        <v>900096092</v>
      </c>
      <c r="AD37" s="2" t="s">
        <v>70</v>
      </c>
      <c r="AE37" s="4">
        <v>42033</v>
      </c>
      <c r="AF37" s="6" t="s">
        <v>344</v>
      </c>
      <c r="AG37" s="4" t="s">
        <v>165</v>
      </c>
      <c r="AH37" s="8">
        <v>30315</v>
      </c>
      <c r="AI37" s="4">
        <v>42033</v>
      </c>
      <c r="AJ37" s="305">
        <v>0</v>
      </c>
      <c r="AK37" s="306">
        <v>0</v>
      </c>
      <c r="AL37" s="306">
        <v>0</v>
      </c>
      <c r="AM37" s="8"/>
      <c r="AN37" s="8">
        <v>100200000</v>
      </c>
      <c r="AO37" s="11"/>
      <c r="AP37" s="18">
        <f t="shared" si="1"/>
        <v>100200000</v>
      </c>
      <c r="AQ37" s="48" t="s">
        <v>40</v>
      </c>
      <c r="AR37" s="49" t="s">
        <v>101</v>
      </c>
      <c r="AS37" s="49" t="s">
        <v>101</v>
      </c>
      <c r="AT37" s="49" t="s">
        <v>101</v>
      </c>
      <c r="AU37" s="50" t="s">
        <v>101</v>
      </c>
      <c r="AV37" s="23">
        <v>42036</v>
      </c>
      <c r="AW37" s="4">
        <v>42369</v>
      </c>
      <c r="AX37" s="8">
        <f t="shared" si="27"/>
        <v>333</v>
      </c>
      <c r="AY37" s="7"/>
      <c r="AZ37" s="8"/>
      <c r="BA37" s="212" t="s">
        <v>142</v>
      </c>
      <c r="BB37" s="17" t="e">
        <f>LOOKUP(BA37,#REF!,#REF!)</f>
        <v>#REF!</v>
      </c>
      <c r="BC37" s="310"/>
      <c r="BD37" s="63"/>
      <c r="BE37" s="28"/>
      <c r="BF37" s="30"/>
      <c r="BG37" s="30"/>
      <c r="BH37" s="28"/>
      <c r="BI37" s="31"/>
      <c r="BJ37" s="66"/>
      <c r="BK37" s="79"/>
      <c r="BL37" s="32"/>
      <c r="BM37" s="32"/>
      <c r="BN37" s="55"/>
      <c r="BO37" s="33"/>
      <c r="BP37" s="67"/>
      <c r="BQ37" s="73"/>
      <c r="BR37" s="35"/>
      <c r="BS37" s="36"/>
      <c r="BT37" s="62"/>
      <c r="BU37" s="37"/>
      <c r="BV37" s="316">
        <f t="shared" si="9"/>
        <v>0</v>
      </c>
      <c r="BW37" s="317">
        <f t="shared" si="10"/>
        <v>0</v>
      </c>
      <c r="BX37" s="234">
        <f t="shared" si="11"/>
        <v>100200000</v>
      </c>
      <c r="BY37" s="41"/>
      <c r="BZ37" s="29"/>
      <c r="CA37" s="29"/>
      <c r="CB37" s="29"/>
      <c r="CC37" s="40"/>
      <c r="CD37" s="42"/>
      <c r="CE37" s="34"/>
      <c r="CF37" s="34"/>
      <c r="CG37" s="34"/>
      <c r="CH37" s="33"/>
      <c r="CI37" s="43"/>
      <c r="CJ37" s="44"/>
      <c r="CK37" s="38"/>
      <c r="CL37" s="38"/>
      <c r="CM37" s="39"/>
      <c r="CN37" s="45"/>
      <c r="CO37" s="71">
        <f t="shared" si="4"/>
        <v>42369</v>
      </c>
      <c r="CP37" s="46"/>
      <c r="CQ37" s="72"/>
      <c r="CR37" s="47"/>
      <c r="CS37" s="287" t="e">
        <f>+SUMIFS(#REF!,#REF!,AH37)</f>
        <v>#REF!</v>
      </c>
      <c r="CT37" s="288" t="e">
        <f>+SUMIFS(#REF!,#REF!,BD37)+SUMIFS(#REF!,#REF!,BJ37)+SUMIFS(#REF!,#REF!,BP37)</f>
        <v>#REF!</v>
      </c>
      <c r="CU37" s="228" t="e">
        <f t="shared" si="12"/>
        <v>#REF!</v>
      </c>
      <c r="CV37" s="225"/>
      <c r="CW37" s="58" t="str">
        <f t="shared" si="23"/>
        <v>EJECUCION</v>
      </c>
      <c r="CX37" s="292"/>
      <c r="CY37" s="60">
        <f t="shared" si="24"/>
        <v>42036</v>
      </c>
      <c r="CZ37" s="58">
        <f t="shared" si="25"/>
        <v>42369</v>
      </c>
      <c r="DA37" s="59">
        <f t="shared" si="17"/>
        <v>333</v>
      </c>
      <c r="DB37" s="160">
        <f t="shared" si="26"/>
        <v>241</v>
      </c>
      <c r="DC37" s="301">
        <f t="shared" si="14"/>
        <v>72.372372372372368</v>
      </c>
      <c r="DD37" s="299"/>
      <c r="DE37" s="59">
        <f t="shared" si="15"/>
        <v>72.372372372372368</v>
      </c>
      <c r="DF37" s="303" t="e">
        <f t="shared" si="16"/>
        <v>#REF!</v>
      </c>
    </row>
    <row r="38" spans="2:110" s="21" customFormat="1" ht="99.95" hidden="1" customHeight="1" x14ac:dyDescent="0.25">
      <c r="B38" s="307">
        <v>6.6666666666666666E-2</v>
      </c>
      <c r="C38" s="86">
        <f t="shared" si="0"/>
        <v>22</v>
      </c>
      <c r="D38" s="1"/>
      <c r="E38" s="2" t="s">
        <v>32</v>
      </c>
      <c r="F38" s="81" t="s">
        <v>941</v>
      </c>
      <c r="G38" s="76"/>
      <c r="H38" s="16">
        <v>42038</v>
      </c>
      <c r="I38" s="56" t="s">
        <v>105</v>
      </c>
      <c r="J38" s="14" t="s">
        <v>124</v>
      </c>
      <c r="K38" s="74" t="s">
        <v>357</v>
      </c>
      <c r="L38" s="5">
        <v>12</v>
      </c>
      <c r="M38" s="13">
        <v>811115</v>
      </c>
      <c r="N38" s="13" t="s">
        <v>208</v>
      </c>
      <c r="O38" s="8">
        <v>69800000</v>
      </c>
      <c r="P38" s="80" t="s">
        <v>20</v>
      </c>
      <c r="Q38" s="4" t="s">
        <v>15</v>
      </c>
      <c r="R38" s="69"/>
      <c r="S38" s="231"/>
      <c r="T38" s="70"/>
      <c r="U38" s="108">
        <v>22</v>
      </c>
      <c r="V38" s="203">
        <v>42038</v>
      </c>
      <c r="W38" s="204">
        <v>0</v>
      </c>
      <c r="X38" s="14" t="s">
        <v>22</v>
      </c>
      <c r="Y38" s="14" t="s">
        <v>386</v>
      </c>
      <c r="Z38" s="14" t="s">
        <v>80</v>
      </c>
      <c r="AA38" s="14" t="s">
        <v>80</v>
      </c>
      <c r="AB38" s="57" t="s">
        <v>358</v>
      </c>
      <c r="AC38" s="15">
        <v>830137868</v>
      </c>
      <c r="AD38" s="2" t="s">
        <v>73</v>
      </c>
      <c r="AE38" s="4">
        <v>42034</v>
      </c>
      <c r="AF38" s="6" t="s">
        <v>359</v>
      </c>
      <c r="AG38" s="4" t="s">
        <v>173</v>
      </c>
      <c r="AH38" s="8">
        <v>30615</v>
      </c>
      <c r="AI38" s="4">
        <v>42034</v>
      </c>
      <c r="AJ38" s="305" t="s">
        <v>680</v>
      </c>
      <c r="AK38" s="306" t="s">
        <v>728</v>
      </c>
      <c r="AL38" s="306" t="s">
        <v>683</v>
      </c>
      <c r="AM38" s="8"/>
      <c r="AN38" s="8">
        <v>69800000</v>
      </c>
      <c r="AO38" s="11"/>
      <c r="AP38" s="18">
        <f t="shared" si="1"/>
        <v>69800000</v>
      </c>
      <c r="AQ38" s="24" t="s">
        <v>59</v>
      </c>
      <c r="AR38" s="25" t="s">
        <v>360</v>
      </c>
      <c r="AS38" s="25" t="s">
        <v>223</v>
      </c>
      <c r="AT38" s="25" t="s">
        <v>3</v>
      </c>
      <c r="AU38" s="26">
        <v>42038</v>
      </c>
      <c r="AV38" s="23">
        <f>+AU38</f>
        <v>42038</v>
      </c>
      <c r="AW38" s="4">
        <f>+AV38+65</f>
        <v>42103</v>
      </c>
      <c r="AX38" s="8">
        <f t="shared" si="27"/>
        <v>65</v>
      </c>
      <c r="AY38" s="7">
        <f>+AW38+(3*365)</f>
        <v>43198</v>
      </c>
      <c r="AZ38" s="8"/>
      <c r="BA38" s="212" t="s">
        <v>64</v>
      </c>
      <c r="BB38" s="17" t="e">
        <f>LOOKUP(BA38,#REF!,#REF!)</f>
        <v>#REF!</v>
      </c>
      <c r="BC38" s="310"/>
      <c r="BD38" s="63"/>
      <c r="BE38" s="28">
        <v>42118</v>
      </c>
      <c r="BF38" s="30">
        <v>7850000</v>
      </c>
      <c r="BG38" s="107">
        <v>0.13333333333333333</v>
      </c>
      <c r="BH38" s="28">
        <v>42121</v>
      </c>
      <c r="BI38" s="31">
        <v>0</v>
      </c>
      <c r="BJ38" s="66"/>
      <c r="BK38" s="79">
        <v>42139</v>
      </c>
      <c r="BL38" s="32">
        <v>13800000</v>
      </c>
      <c r="BM38" s="350">
        <v>0.13333333333333333</v>
      </c>
      <c r="BN38" s="55">
        <v>42143</v>
      </c>
      <c r="BO38" s="33"/>
      <c r="BP38" s="67"/>
      <c r="BQ38" s="73"/>
      <c r="BR38" s="35"/>
      <c r="BS38" s="36"/>
      <c r="BT38" s="62"/>
      <c r="BU38" s="37"/>
      <c r="BV38" s="316">
        <f t="shared" si="9"/>
        <v>0</v>
      </c>
      <c r="BW38" s="317">
        <f t="shared" si="10"/>
        <v>21650000</v>
      </c>
      <c r="BX38" s="234">
        <f t="shared" si="11"/>
        <v>91450000</v>
      </c>
      <c r="BY38" s="41">
        <v>42101</v>
      </c>
      <c r="BZ38" s="29">
        <v>42118</v>
      </c>
      <c r="CA38" s="347" t="s">
        <v>1446</v>
      </c>
      <c r="CB38" s="29">
        <v>42103</v>
      </c>
      <c r="CC38" s="40">
        <v>0</v>
      </c>
      <c r="CD38" s="42">
        <v>42118</v>
      </c>
      <c r="CE38" s="34">
        <v>42139</v>
      </c>
      <c r="CF38" s="349" t="s">
        <v>1446</v>
      </c>
      <c r="CG38" s="34">
        <v>42121</v>
      </c>
      <c r="CH38" s="33">
        <v>0</v>
      </c>
      <c r="CI38" s="43">
        <v>42139</v>
      </c>
      <c r="CJ38" s="44">
        <v>42155</v>
      </c>
      <c r="CK38" s="352" t="s">
        <v>1446</v>
      </c>
      <c r="CL38" s="38">
        <v>42143</v>
      </c>
      <c r="CM38" s="37">
        <v>0</v>
      </c>
      <c r="CN38" s="45"/>
      <c r="CO38" s="71">
        <f t="shared" si="4"/>
        <v>42155</v>
      </c>
      <c r="CP38" s="46"/>
      <c r="CQ38" s="72"/>
      <c r="CR38" s="47"/>
      <c r="CS38" s="287" t="e">
        <f>+SUMIFS(#REF!,#REF!,AH38)</f>
        <v>#REF!</v>
      </c>
      <c r="CT38" s="288" t="e">
        <f>+SUMIFS(#REF!,#REF!,BD38)+SUMIFS(#REF!,#REF!,BJ38)+SUMIFS(#REF!,#REF!,BP38)</f>
        <v>#REF!</v>
      </c>
      <c r="CU38" s="228" t="e">
        <f t="shared" si="12"/>
        <v>#REF!</v>
      </c>
      <c r="CV38" s="225"/>
      <c r="CW38" s="58" t="str">
        <f t="shared" si="23"/>
        <v>EJECUCION</v>
      </c>
      <c r="CX38" s="292"/>
      <c r="CY38" s="60">
        <f t="shared" si="24"/>
        <v>42038</v>
      </c>
      <c r="CZ38" s="58">
        <f t="shared" si="25"/>
        <v>42155</v>
      </c>
      <c r="DA38" s="59">
        <f t="shared" si="17"/>
        <v>117</v>
      </c>
      <c r="DB38" s="160">
        <f t="shared" si="26"/>
        <v>239</v>
      </c>
      <c r="DC38" s="301">
        <f t="shared" si="14"/>
        <v>100</v>
      </c>
      <c r="DD38" s="299"/>
      <c r="DE38" s="59">
        <f t="shared" si="15"/>
        <v>100</v>
      </c>
      <c r="DF38" s="303" t="e">
        <f t="shared" si="16"/>
        <v>#REF!</v>
      </c>
    </row>
    <row r="39" spans="2:110" s="21" customFormat="1" ht="99.95" hidden="1" customHeight="1" x14ac:dyDescent="0.25">
      <c r="B39" s="307">
        <v>0.13333333333333333</v>
      </c>
      <c r="C39" s="86">
        <f t="shared" si="0"/>
        <v>69</v>
      </c>
      <c r="D39" s="1"/>
      <c r="E39" s="2" t="s">
        <v>33</v>
      </c>
      <c r="F39" s="81" t="s">
        <v>942</v>
      </c>
      <c r="G39" s="19" t="s">
        <v>8</v>
      </c>
      <c r="H39" s="16">
        <v>42039</v>
      </c>
      <c r="I39" s="56" t="s">
        <v>110</v>
      </c>
      <c r="J39" s="14" t="s">
        <v>124</v>
      </c>
      <c r="K39" s="74" t="s">
        <v>397</v>
      </c>
      <c r="L39" s="5">
        <v>55</v>
      </c>
      <c r="M39" s="13">
        <v>801615</v>
      </c>
      <c r="N39" s="13" t="s">
        <v>398</v>
      </c>
      <c r="O39" s="8">
        <v>249968430</v>
      </c>
      <c r="P39" s="80" t="s">
        <v>20</v>
      </c>
      <c r="Q39" s="4" t="s">
        <v>15</v>
      </c>
      <c r="R39" s="69"/>
      <c r="S39" s="231"/>
      <c r="T39" s="70"/>
      <c r="U39" s="77">
        <v>69</v>
      </c>
      <c r="V39" s="203">
        <v>42108</v>
      </c>
      <c r="W39" s="204">
        <v>0</v>
      </c>
      <c r="X39" s="14" t="s">
        <v>58</v>
      </c>
      <c r="Y39" s="14" t="s">
        <v>627</v>
      </c>
      <c r="Z39" s="14" t="s">
        <v>80</v>
      </c>
      <c r="AA39" s="14" t="s">
        <v>80</v>
      </c>
      <c r="AB39" s="57" t="s">
        <v>882</v>
      </c>
      <c r="AC39" s="15">
        <v>830039811</v>
      </c>
      <c r="AD39" s="2" t="s">
        <v>76</v>
      </c>
      <c r="AE39" s="4">
        <v>42104</v>
      </c>
      <c r="AF39" s="6" t="s">
        <v>399</v>
      </c>
      <c r="AG39" s="4" t="s">
        <v>173</v>
      </c>
      <c r="AH39" s="8">
        <v>72815</v>
      </c>
      <c r="AI39" s="4">
        <v>42107</v>
      </c>
      <c r="AJ39" s="305" t="s">
        <v>675</v>
      </c>
      <c r="AK39" s="306" t="s">
        <v>1472</v>
      </c>
      <c r="AL39" s="306" t="s">
        <v>679</v>
      </c>
      <c r="AM39" s="8"/>
      <c r="AN39" s="8">
        <v>249958800</v>
      </c>
      <c r="AO39" s="11"/>
      <c r="AP39" s="18">
        <f t="shared" si="1"/>
        <v>249958800</v>
      </c>
      <c r="AQ39" s="24" t="s">
        <v>59</v>
      </c>
      <c r="AR39" s="25" t="s">
        <v>360</v>
      </c>
      <c r="AS39" s="25" t="s">
        <v>223</v>
      </c>
      <c r="AT39" s="25" t="s">
        <v>883</v>
      </c>
      <c r="AU39" s="26">
        <v>42108</v>
      </c>
      <c r="AV39" s="23">
        <v>42108</v>
      </c>
      <c r="AW39" s="4">
        <v>42369</v>
      </c>
      <c r="AX39" s="8">
        <f t="shared" si="27"/>
        <v>261</v>
      </c>
      <c r="AY39" s="7">
        <f>+AW39+(3*365)</f>
        <v>43464</v>
      </c>
      <c r="AZ39" s="8"/>
      <c r="BA39" s="212" t="s">
        <v>457</v>
      </c>
      <c r="BB39" s="17" t="e">
        <f>LOOKUP(BA39,#REF!,#REF!)</f>
        <v>#REF!</v>
      </c>
      <c r="BC39" s="310" t="s">
        <v>1755</v>
      </c>
      <c r="BD39" s="63"/>
      <c r="BE39" s="28"/>
      <c r="BF39" s="30"/>
      <c r="BG39" s="30"/>
      <c r="BH39" s="28"/>
      <c r="BI39" s="31"/>
      <c r="BJ39" s="66"/>
      <c r="BK39" s="79"/>
      <c r="BL39" s="32"/>
      <c r="BM39" s="32"/>
      <c r="BN39" s="55"/>
      <c r="BO39" s="33"/>
      <c r="BP39" s="67"/>
      <c r="BQ39" s="73"/>
      <c r="BR39" s="35"/>
      <c r="BS39" s="36"/>
      <c r="BT39" s="62"/>
      <c r="BU39" s="37"/>
      <c r="BV39" s="316">
        <f t="shared" si="9"/>
        <v>0</v>
      </c>
      <c r="BW39" s="317">
        <f t="shared" si="10"/>
        <v>0</v>
      </c>
      <c r="BX39" s="234">
        <f t="shared" si="11"/>
        <v>249958800</v>
      </c>
      <c r="BY39" s="41"/>
      <c r="BZ39" s="29"/>
      <c r="CA39" s="29"/>
      <c r="CB39" s="29"/>
      <c r="CC39" s="40"/>
      <c r="CD39" s="42"/>
      <c r="CE39" s="34"/>
      <c r="CF39" s="34"/>
      <c r="CG39" s="34"/>
      <c r="CH39" s="33"/>
      <c r="CI39" s="43"/>
      <c r="CJ39" s="44"/>
      <c r="CK39" s="38"/>
      <c r="CL39" s="38"/>
      <c r="CM39" s="39"/>
      <c r="CN39" s="45"/>
      <c r="CO39" s="71">
        <f t="shared" si="4"/>
        <v>42369</v>
      </c>
      <c r="CP39" s="46"/>
      <c r="CQ39" s="72"/>
      <c r="CR39" s="47"/>
      <c r="CS39" s="287" t="e">
        <f>+SUMIFS(#REF!,#REF!,AH39)</f>
        <v>#REF!</v>
      </c>
      <c r="CT39" s="288" t="e">
        <f>+SUMIFS(#REF!,#REF!,BD39)+SUMIFS(#REF!,#REF!,BJ39)+SUMIFS(#REF!,#REF!,BP39)</f>
        <v>#REF!</v>
      </c>
      <c r="CU39" s="228" t="e">
        <f t="shared" si="12"/>
        <v>#REF!</v>
      </c>
      <c r="CV39" s="225"/>
      <c r="CW39" s="58" t="str">
        <f t="shared" si="23"/>
        <v>EJECUCION</v>
      </c>
      <c r="CX39" s="292"/>
      <c r="CY39" s="60">
        <f t="shared" si="24"/>
        <v>42108</v>
      </c>
      <c r="CZ39" s="58">
        <f t="shared" si="25"/>
        <v>42369</v>
      </c>
      <c r="DA39" s="59">
        <f t="shared" si="17"/>
        <v>261</v>
      </c>
      <c r="DB39" s="160">
        <f t="shared" si="26"/>
        <v>169</v>
      </c>
      <c r="DC39" s="301">
        <f t="shared" si="14"/>
        <v>64.750957854406138</v>
      </c>
      <c r="DD39" s="299"/>
      <c r="DE39" s="59">
        <f t="shared" si="15"/>
        <v>64.750957854406138</v>
      </c>
      <c r="DF39" s="303" t="e">
        <f t="shared" si="16"/>
        <v>#REF!</v>
      </c>
    </row>
    <row r="40" spans="2:110" s="21" customFormat="1" ht="99.95" hidden="1" customHeight="1" x14ac:dyDescent="0.25">
      <c r="B40" s="307">
        <v>6.6666666666666666E-2</v>
      </c>
      <c r="C40" s="86">
        <f t="shared" si="0"/>
        <v>20</v>
      </c>
      <c r="D40" s="1"/>
      <c r="E40" s="2" t="s">
        <v>221</v>
      </c>
      <c r="F40" s="81" t="s">
        <v>943</v>
      </c>
      <c r="G40" s="76"/>
      <c r="H40" s="16">
        <v>42040</v>
      </c>
      <c r="I40" s="56" t="s">
        <v>105</v>
      </c>
      <c r="J40" s="14" t="s">
        <v>140</v>
      </c>
      <c r="K40" s="74" t="s">
        <v>351</v>
      </c>
      <c r="L40" s="5">
        <v>7</v>
      </c>
      <c r="M40" s="13">
        <v>821215</v>
      </c>
      <c r="N40" s="13" t="s">
        <v>352</v>
      </c>
      <c r="O40" s="8">
        <v>3000000</v>
      </c>
      <c r="P40" s="80" t="s">
        <v>20</v>
      </c>
      <c r="Q40" s="4" t="s">
        <v>15</v>
      </c>
      <c r="R40" s="69"/>
      <c r="S40" s="231"/>
      <c r="T40" s="70"/>
      <c r="U40" s="108">
        <v>20</v>
      </c>
      <c r="V40" s="203">
        <v>42040</v>
      </c>
      <c r="W40" s="204">
        <v>1</v>
      </c>
      <c r="X40" s="14" t="s">
        <v>58</v>
      </c>
      <c r="Y40" s="14" t="s">
        <v>131</v>
      </c>
      <c r="Z40" s="14" t="s">
        <v>80</v>
      </c>
      <c r="AA40" s="14" t="s">
        <v>80</v>
      </c>
      <c r="AB40" s="57" t="s">
        <v>353</v>
      </c>
      <c r="AC40" s="15">
        <v>860009759</v>
      </c>
      <c r="AD40" s="2" t="s">
        <v>67</v>
      </c>
      <c r="AE40" s="4">
        <v>42034</v>
      </c>
      <c r="AF40" s="6" t="s">
        <v>354</v>
      </c>
      <c r="AG40" s="4" t="s">
        <v>172</v>
      </c>
      <c r="AH40" s="8">
        <v>30515</v>
      </c>
      <c r="AI40" s="4">
        <v>42034</v>
      </c>
      <c r="AJ40" s="305" t="s">
        <v>675</v>
      </c>
      <c r="AK40" s="306" t="s">
        <v>783</v>
      </c>
      <c r="AL40" s="306" t="s">
        <v>691</v>
      </c>
      <c r="AM40" s="8"/>
      <c r="AN40" s="8">
        <v>3000000</v>
      </c>
      <c r="AO40" s="11"/>
      <c r="AP40" s="18">
        <f t="shared" si="1"/>
        <v>3000000</v>
      </c>
      <c r="AQ40" s="48" t="s">
        <v>40</v>
      </c>
      <c r="AR40" s="49" t="s">
        <v>101</v>
      </c>
      <c r="AS40" s="49" t="s">
        <v>101</v>
      </c>
      <c r="AT40" s="49" t="s">
        <v>101</v>
      </c>
      <c r="AU40" s="50" t="s">
        <v>101</v>
      </c>
      <c r="AV40" s="23">
        <v>42034</v>
      </c>
      <c r="AW40" s="4">
        <v>42369</v>
      </c>
      <c r="AX40" s="8">
        <f t="shared" si="27"/>
        <v>335</v>
      </c>
      <c r="AY40" s="8"/>
      <c r="AZ40" s="8"/>
      <c r="BA40" s="212" t="s">
        <v>141</v>
      </c>
      <c r="BB40" s="17" t="e">
        <f>LOOKUP(BA40,#REF!,#REF!)</f>
        <v>#REF!</v>
      </c>
      <c r="BC40" s="310"/>
      <c r="BD40" s="63"/>
      <c r="BE40" s="28"/>
      <c r="BF40" s="30"/>
      <c r="BG40" s="30"/>
      <c r="BH40" s="28"/>
      <c r="BI40" s="31"/>
      <c r="BJ40" s="66"/>
      <c r="BK40" s="79"/>
      <c r="BL40" s="32"/>
      <c r="BM40" s="32"/>
      <c r="BN40" s="55"/>
      <c r="BO40" s="33"/>
      <c r="BP40" s="67"/>
      <c r="BQ40" s="73"/>
      <c r="BR40" s="35"/>
      <c r="BS40" s="36"/>
      <c r="BT40" s="62"/>
      <c r="BU40" s="37"/>
      <c r="BV40" s="316">
        <f t="shared" si="9"/>
        <v>0</v>
      </c>
      <c r="BW40" s="317">
        <f t="shared" si="10"/>
        <v>0</v>
      </c>
      <c r="BX40" s="234">
        <f t="shared" si="11"/>
        <v>3000000</v>
      </c>
      <c r="BY40" s="41"/>
      <c r="BZ40" s="29"/>
      <c r="CA40" s="29"/>
      <c r="CB40" s="29"/>
      <c r="CC40" s="40"/>
      <c r="CD40" s="42"/>
      <c r="CE40" s="34"/>
      <c r="CF40" s="34"/>
      <c r="CG40" s="34"/>
      <c r="CH40" s="33"/>
      <c r="CI40" s="43"/>
      <c r="CJ40" s="44"/>
      <c r="CK40" s="38"/>
      <c r="CL40" s="38"/>
      <c r="CM40" s="39"/>
      <c r="CN40" s="45"/>
      <c r="CO40" s="71">
        <f t="shared" si="4"/>
        <v>42369</v>
      </c>
      <c r="CP40" s="46"/>
      <c r="CQ40" s="72"/>
      <c r="CR40" s="47"/>
      <c r="CS40" s="287" t="e">
        <f>+SUMIFS(#REF!,#REF!,AH40)</f>
        <v>#REF!</v>
      </c>
      <c r="CT40" s="288" t="e">
        <f>+SUMIFS(#REF!,#REF!,BD40)+SUMIFS(#REF!,#REF!,BJ40)+SUMIFS(#REF!,#REF!,BP40)</f>
        <v>#REF!</v>
      </c>
      <c r="CU40" s="228" t="e">
        <f t="shared" si="12"/>
        <v>#REF!</v>
      </c>
      <c r="CV40" s="225"/>
      <c r="CW40" s="58" t="str">
        <f t="shared" si="23"/>
        <v>EJECUCION</v>
      </c>
      <c r="CX40" s="292"/>
      <c r="CY40" s="60">
        <f t="shared" si="24"/>
        <v>42034</v>
      </c>
      <c r="CZ40" s="58">
        <f t="shared" si="25"/>
        <v>42369</v>
      </c>
      <c r="DA40" s="59">
        <f t="shared" si="17"/>
        <v>335</v>
      </c>
      <c r="DB40" s="160">
        <f t="shared" si="26"/>
        <v>243</v>
      </c>
      <c r="DC40" s="301">
        <f t="shared" si="14"/>
        <v>72.53731343283583</v>
      </c>
      <c r="DD40" s="299"/>
      <c r="DE40" s="59">
        <f t="shared" si="15"/>
        <v>72.53731343283583</v>
      </c>
      <c r="DF40" s="303" t="e">
        <f t="shared" si="16"/>
        <v>#REF!</v>
      </c>
    </row>
    <row r="41" spans="2:110" s="21" customFormat="1" ht="99.95" hidden="1" customHeight="1" x14ac:dyDescent="0.25">
      <c r="B41" s="307">
        <v>6.6666666666666666E-2</v>
      </c>
      <c r="C41" s="86">
        <f t="shared" si="0"/>
        <v>21</v>
      </c>
      <c r="D41" s="1"/>
      <c r="E41" s="2" t="s">
        <v>221</v>
      </c>
      <c r="F41" s="81" t="s">
        <v>944</v>
      </c>
      <c r="G41" s="76"/>
      <c r="H41" s="16">
        <v>42040</v>
      </c>
      <c r="I41" s="56" t="s">
        <v>105</v>
      </c>
      <c r="J41" s="14" t="s">
        <v>140</v>
      </c>
      <c r="K41" s="74" t="s">
        <v>355</v>
      </c>
      <c r="L41" s="5">
        <v>7</v>
      </c>
      <c r="M41" s="13">
        <v>821215</v>
      </c>
      <c r="N41" s="13" t="s">
        <v>352</v>
      </c>
      <c r="O41" s="8">
        <v>7000000</v>
      </c>
      <c r="P41" s="80" t="s">
        <v>20</v>
      </c>
      <c r="Q41" s="4" t="s">
        <v>15</v>
      </c>
      <c r="R41" s="69"/>
      <c r="S41" s="231"/>
      <c r="T41" s="70"/>
      <c r="U41" s="108">
        <v>21</v>
      </c>
      <c r="V41" s="203">
        <v>42040</v>
      </c>
      <c r="W41" s="204">
        <v>1</v>
      </c>
      <c r="X41" s="14" t="s">
        <v>58</v>
      </c>
      <c r="Y41" s="14" t="s">
        <v>131</v>
      </c>
      <c r="Z41" s="14" t="s">
        <v>80</v>
      </c>
      <c r="AA41" s="14" t="s">
        <v>80</v>
      </c>
      <c r="AB41" s="57" t="s">
        <v>129</v>
      </c>
      <c r="AC41" s="15">
        <v>860001022</v>
      </c>
      <c r="AD41" s="2" t="s">
        <v>76</v>
      </c>
      <c r="AE41" s="4">
        <v>42034</v>
      </c>
      <c r="AF41" s="6" t="s">
        <v>356</v>
      </c>
      <c r="AG41" s="4" t="s">
        <v>172</v>
      </c>
      <c r="AH41" s="8">
        <v>30815</v>
      </c>
      <c r="AI41" s="4">
        <v>42034</v>
      </c>
      <c r="AJ41" s="305" t="s">
        <v>675</v>
      </c>
      <c r="AK41" s="306" t="s">
        <v>810</v>
      </c>
      <c r="AL41" s="306" t="s">
        <v>679</v>
      </c>
      <c r="AM41" s="8"/>
      <c r="AN41" s="8">
        <v>7000000</v>
      </c>
      <c r="AO41" s="11"/>
      <c r="AP41" s="18">
        <f t="shared" si="1"/>
        <v>7000000</v>
      </c>
      <c r="AQ41" s="48" t="s">
        <v>40</v>
      </c>
      <c r="AR41" s="49" t="s">
        <v>101</v>
      </c>
      <c r="AS41" s="49" t="s">
        <v>101</v>
      </c>
      <c r="AT41" s="49" t="s">
        <v>101</v>
      </c>
      <c r="AU41" s="50" t="s">
        <v>101</v>
      </c>
      <c r="AV41" s="23">
        <v>42034</v>
      </c>
      <c r="AW41" s="4">
        <v>42369</v>
      </c>
      <c r="AX41" s="8">
        <f t="shared" si="27"/>
        <v>335</v>
      </c>
      <c r="AY41" s="8"/>
      <c r="AZ41" s="8"/>
      <c r="BA41" s="212" t="s">
        <v>141</v>
      </c>
      <c r="BB41" s="17" t="e">
        <f>LOOKUP(BA41,#REF!,#REF!)</f>
        <v>#REF!</v>
      </c>
      <c r="BC41" s="310"/>
      <c r="BD41" s="63"/>
      <c r="BE41" s="28"/>
      <c r="BF41" s="30"/>
      <c r="BG41" s="30"/>
      <c r="BH41" s="28"/>
      <c r="BI41" s="31"/>
      <c r="BJ41" s="66"/>
      <c r="BK41" s="79"/>
      <c r="BL41" s="32"/>
      <c r="BM41" s="32"/>
      <c r="BN41" s="55"/>
      <c r="BO41" s="33"/>
      <c r="BP41" s="67"/>
      <c r="BQ41" s="73"/>
      <c r="BR41" s="35"/>
      <c r="BS41" s="36"/>
      <c r="BT41" s="62"/>
      <c r="BU41" s="37"/>
      <c r="BV41" s="316">
        <f t="shared" si="9"/>
        <v>0</v>
      </c>
      <c r="BW41" s="317">
        <f t="shared" si="10"/>
        <v>0</v>
      </c>
      <c r="BX41" s="234">
        <f t="shared" si="11"/>
        <v>7000000</v>
      </c>
      <c r="BY41" s="41"/>
      <c r="BZ41" s="29"/>
      <c r="CA41" s="29"/>
      <c r="CB41" s="29"/>
      <c r="CC41" s="40"/>
      <c r="CD41" s="42"/>
      <c r="CE41" s="34"/>
      <c r="CF41" s="34"/>
      <c r="CG41" s="34"/>
      <c r="CH41" s="33"/>
      <c r="CI41" s="43"/>
      <c r="CJ41" s="44"/>
      <c r="CK41" s="38"/>
      <c r="CL41" s="38"/>
      <c r="CM41" s="39"/>
      <c r="CN41" s="45"/>
      <c r="CO41" s="71">
        <f t="shared" si="4"/>
        <v>42369</v>
      </c>
      <c r="CP41" s="46"/>
      <c r="CQ41" s="72"/>
      <c r="CR41" s="47"/>
      <c r="CS41" s="287" t="e">
        <f>+SUMIFS(#REF!,#REF!,AH41)</f>
        <v>#REF!</v>
      </c>
      <c r="CT41" s="288" t="e">
        <f>+SUMIFS(#REF!,#REF!,BD41)+SUMIFS(#REF!,#REF!,BJ41)+SUMIFS(#REF!,#REF!,BP41)</f>
        <v>#REF!</v>
      </c>
      <c r="CU41" s="228" t="e">
        <f t="shared" si="12"/>
        <v>#REF!</v>
      </c>
      <c r="CV41" s="225"/>
      <c r="CW41" s="58" t="str">
        <f t="shared" si="23"/>
        <v>EJECUCION</v>
      </c>
      <c r="CX41" s="292"/>
      <c r="CY41" s="60">
        <f t="shared" si="24"/>
        <v>42034</v>
      </c>
      <c r="CZ41" s="58">
        <f t="shared" si="25"/>
        <v>42369</v>
      </c>
      <c r="DA41" s="59">
        <f t="shared" si="17"/>
        <v>335</v>
      </c>
      <c r="DB41" s="160">
        <f t="shared" si="26"/>
        <v>243</v>
      </c>
      <c r="DC41" s="301">
        <f t="shared" si="14"/>
        <v>72.53731343283583</v>
      </c>
      <c r="DD41" s="299"/>
      <c r="DE41" s="59">
        <f t="shared" si="15"/>
        <v>72.53731343283583</v>
      </c>
      <c r="DF41" s="303" t="e">
        <f t="shared" si="16"/>
        <v>#REF!</v>
      </c>
    </row>
    <row r="42" spans="2:110" s="21" customFormat="1" ht="99.95" hidden="1" customHeight="1" x14ac:dyDescent="0.25">
      <c r="B42" s="307">
        <v>6.6666666666666666E-2</v>
      </c>
      <c r="C42" s="86">
        <f t="shared" si="0"/>
        <v>23</v>
      </c>
      <c r="D42" s="1"/>
      <c r="E42" s="2" t="s">
        <v>39</v>
      </c>
      <c r="F42" s="81" t="s">
        <v>945</v>
      </c>
      <c r="G42" s="76"/>
      <c r="H42" s="16">
        <v>42040</v>
      </c>
      <c r="I42" s="56" t="s">
        <v>105</v>
      </c>
      <c r="J42" s="14" t="s">
        <v>124</v>
      </c>
      <c r="K42" s="74" t="s">
        <v>361</v>
      </c>
      <c r="L42" s="5">
        <v>13</v>
      </c>
      <c r="M42" s="13">
        <v>801000</v>
      </c>
      <c r="N42" s="13" t="s">
        <v>158</v>
      </c>
      <c r="O42" s="8">
        <v>55000000</v>
      </c>
      <c r="P42" s="80" t="s">
        <v>20</v>
      </c>
      <c r="Q42" s="4" t="s">
        <v>15</v>
      </c>
      <c r="R42" s="69"/>
      <c r="S42" s="231"/>
      <c r="T42" s="70"/>
      <c r="U42" s="108">
        <v>23</v>
      </c>
      <c r="V42" s="203">
        <v>42040</v>
      </c>
      <c r="W42" s="204">
        <v>0</v>
      </c>
      <c r="X42" s="14" t="s">
        <v>58</v>
      </c>
      <c r="Y42" s="14" t="s">
        <v>151</v>
      </c>
      <c r="Z42" s="14" t="s">
        <v>80</v>
      </c>
      <c r="AA42" s="14" t="s">
        <v>80</v>
      </c>
      <c r="AB42" s="57" t="s">
        <v>362</v>
      </c>
      <c r="AC42" s="15">
        <v>80201161</v>
      </c>
      <c r="AD42" s="57"/>
      <c r="AE42" s="4">
        <v>42037</v>
      </c>
      <c r="AF42" s="6" t="s">
        <v>363</v>
      </c>
      <c r="AG42" s="4" t="s">
        <v>720</v>
      </c>
      <c r="AH42" s="8">
        <v>31215</v>
      </c>
      <c r="AI42" s="4">
        <v>42037</v>
      </c>
      <c r="AJ42" s="305" t="s">
        <v>680</v>
      </c>
      <c r="AK42" s="306" t="s">
        <v>719</v>
      </c>
      <c r="AL42" s="306" t="s">
        <v>677</v>
      </c>
      <c r="AM42" s="8">
        <v>5000000</v>
      </c>
      <c r="AN42" s="8">
        <v>55000000</v>
      </c>
      <c r="AO42" s="11"/>
      <c r="AP42" s="18">
        <f t="shared" si="1"/>
        <v>55000000</v>
      </c>
      <c r="AQ42" s="48" t="s">
        <v>40</v>
      </c>
      <c r="AR42" s="49" t="s">
        <v>101</v>
      </c>
      <c r="AS42" s="49" t="s">
        <v>101</v>
      </c>
      <c r="AT42" s="49" t="s">
        <v>101</v>
      </c>
      <c r="AU42" s="50" t="s">
        <v>101</v>
      </c>
      <c r="AV42" s="23">
        <v>42037</v>
      </c>
      <c r="AW42" s="4">
        <v>42369</v>
      </c>
      <c r="AX42" s="8">
        <f t="shared" si="27"/>
        <v>332</v>
      </c>
      <c r="AY42" s="8"/>
      <c r="AZ42" s="8"/>
      <c r="BA42" s="212" t="s">
        <v>1183</v>
      </c>
      <c r="BB42" s="17" t="e">
        <f>LOOKUP(BA42,#REF!,#REF!)</f>
        <v>#REF!</v>
      </c>
      <c r="BC42" s="310"/>
      <c r="BD42" s="63"/>
      <c r="BE42" s="28"/>
      <c r="BF42" s="30"/>
      <c r="BG42" s="30"/>
      <c r="BH42" s="28"/>
      <c r="BI42" s="31"/>
      <c r="BJ42" s="66"/>
      <c r="BK42" s="79"/>
      <c r="BL42" s="32"/>
      <c r="BM42" s="32"/>
      <c r="BN42" s="55"/>
      <c r="BO42" s="33"/>
      <c r="BP42" s="67"/>
      <c r="BQ42" s="73"/>
      <c r="BR42" s="35"/>
      <c r="BS42" s="36"/>
      <c r="BT42" s="62"/>
      <c r="BU42" s="37"/>
      <c r="BV42" s="316">
        <f t="shared" si="9"/>
        <v>0</v>
      </c>
      <c r="BW42" s="317">
        <f t="shared" si="10"/>
        <v>0</v>
      </c>
      <c r="BX42" s="234">
        <f t="shared" si="11"/>
        <v>55000000</v>
      </c>
      <c r="BY42" s="41"/>
      <c r="BZ42" s="29"/>
      <c r="CA42" s="29"/>
      <c r="CB42" s="29"/>
      <c r="CC42" s="40"/>
      <c r="CD42" s="42"/>
      <c r="CE42" s="34"/>
      <c r="CF42" s="34"/>
      <c r="CG42" s="34"/>
      <c r="CH42" s="33"/>
      <c r="CI42" s="43"/>
      <c r="CJ42" s="44"/>
      <c r="CK42" s="38"/>
      <c r="CL42" s="38"/>
      <c r="CM42" s="39"/>
      <c r="CN42" s="45"/>
      <c r="CO42" s="71">
        <f t="shared" si="4"/>
        <v>42369</v>
      </c>
      <c r="CP42" s="46"/>
      <c r="CQ42" s="72"/>
      <c r="CR42" s="47"/>
      <c r="CS42" s="287" t="e">
        <f>+SUMIFS(#REF!,#REF!,AH42)</f>
        <v>#REF!</v>
      </c>
      <c r="CT42" s="288" t="e">
        <f>+SUMIFS(#REF!,#REF!,BD42)+SUMIFS(#REF!,#REF!,BJ42)+SUMIFS(#REF!,#REF!,BP42)</f>
        <v>#REF!</v>
      </c>
      <c r="CU42" s="228" t="e">
        <f t="shared" si="12"/>
        <v>#REF!</v>
      </c>
      <c r="CV42" s="225"/>
      <c r="CW42" s="58" t="str">
        <f t="shared" si="23"/>
        <v>EJECUCION</v>
      </c>
      <c r="CX42" s="292"/>
      <c r="CY42" s="60">
        <f t="shared" si="24"/>
        <v>42037</v>
      </c>
      <c r="CZ42" s="58">
        <f t="shared" si="25"/>
        <v>42369</v>
      </c>
      <c r="DA42" s="59">
        <f t="shared" si="17"/>
        <v>332</v>
      </c>
      <c r="DB42" s="160">
        <f t="shared" si="26"/>
        <v>240</v>
      </c>
      <c r="DC42" s="301">
        <f t="shared" si="14"/>
        <v>72.289156626506028</v>
      </c>
      <c r="DD42" s="299"/>
      <c r="DE42" s="59">
        <f t="shared" si="15"/>
        <v>72.289156626506028</v>
      </c>
      <c r="DF42" s="303" t="e">
        <f t="shared" si="16"/>
        <v>#REF!</v>
      </c>
    </row>
    <row r="43" spans="2:110" s="21" customFormat="1" ht="99.95" hidden="1" customHeight="1" x14ac:dyDescent="0.25">
      <c r="B43" s="307">
        <v>6.6666666666666666E-2</v>
      </c>
      <c r="C43" s="86">
        <f t="shared" si="0"/>
        <v>24</v>
      </c>
      <c r="D43" s="1"/>
      <c r="E43" s="2" t="s">
        <v>33</v>
      </c>
      <c r="F43" s="81" t="s">
        <v>946</v>
      </c>
      <c r="G43" s="76"/>
      <c r="H43" s="16">
        <v>42040</v>
      </c>
      <c r="I43" s="56" t="s">
        <v>105</v>
      </c>
      <c r="J43" s="14" t="s">
        <v>235</v>
      </c>
      <c r="K43" s="74" t="s">
        <v>364</v>
      </c>
      <c r="L43" s="5">
        <v>19</v>
      </c>
      <c r="M43" s="13">
        <v>801315</v>
      </c>
      <c r="N43" s="13" t="s">
        <v>158</v>
      </c>
      <c r="O43" s="8">
        <v>17500000</v>
      </c>
      <c r="P43" s="80" t="s">
        <v>20</v>
      </c>
      <c r="Q43" s="4" t="s">
        <v>15</v>
      </c>
      <c r="R43" s="69"/>
      <c r="S43" s="231"/>
      <c r="T43" s="70"/>
      <c r="U43" s="108">
        <v>24</v>
      </c>
      <c r="V43" s="203">
        <v>42040</v>
      </c>
      <c r="W43" s="204">
        <v>0</v>
      </c>
      <c r="X43" s="14" t="s">
        <v>7</v>
      </c>
      <c r="Y43" s="14" t="s">
        <v>7</v>
      </c>
      <c r="Z43" s="14" t="s">
        <v>127</v>
      </c>
      <c r="AA43" s="14" t="s">
        <v>365</v>
      </c>
      <c r="AB43" s="57" t="s">
        <v>366</v>
      </c>
      <c r="AC43" s="15">
        <v>11787038</v>
      </c>
      <c r="AD43" s="2"/>
      <c r="AE43" s="4">
        <v>42037</v>
      </c>
      <c r="AF43" s="6" t="s">
        <v>367</v>
      </c>
      <c r="AG43" s="4" t="s">
        <v>165</v>
      </c>
      <c r="AH43" s="8">
        <v>31315</v>
      </c>
      <c r="AI43" s="4">
        <v>42037</v>
      </c>
      <c r="AJ43" s="305" t="s">
        <v>680</v>
      </c>
      <c r="AK43" s="306" t="s">
        <v>699</v>
      </c>
      <c r="AL43" s="306" t="s">
        <v>679</v>
      </c>
      <c r="AM43" s="8"/>
      <c r="AN43" s="8">
        <v>17500000</v>
      </c>
      <c r="AO43" s="11"/>
      <c r="AP43" s="18">
        <f t="shared" si="1"/>
        <v>17500000</v>
      </c>
      <c r="AQ43" s="48" t="s">
        <v>40</v>
      </c>
      <c r="AR43" s="49" t="s">
        <v>101</v>
      </c>
      <c r="AS43" s="49" t="s">
        <v>101</v>
      </c>
      <c r="AT43" s="49" t="s">
        <v>101</v>
      </c>
      <c r="AU43" s="50" t="s">
        <v>101</v>
      </c>
      <c r="AV43" s="23">
        <v>42037</v>
      </c>
      <c r="AW43" s="4">
        <f>+AV43+(30*5)</f>
        <v>42187</v>
      </c>
      <c r="AX43" s="8">
        <f t="shared" si="27"/>
        <v>150</v>
      </c>
      <c r="AY43" s="8"/>
      <c r="AZ43" s="8"/>
      <c r="BA43" s="212" t="s">
        <v>29</v>
      </c>
      <c r="BB43" s="17" t="e">
        <f>LOOKUP(BA43,#REF!,#REF!)</f>
        <v>#REF!</v>
      </c>
      <c r="BC43" s="312" t="s">
        <v>1712</v>
      </c>
      <c r="BD43" s="63"/>
      <c r="BE43" s="28"/>
      <c r="BF43" s="30"/>
      <c r="BG43" s="30"/>
      <c r="BH43" s="28"/>
      <c r="BI43" s="31"/>
      <c r="BJ43" s="66"/>
      <c r="BK43" s="79"/>
      <c r="BL43" s="32"/>
      <c r="BM43" s="32"/>
      <c r="BN43" s="55"/>
      <c r="BO43" s="33"/>
      <c r="BP43" s="67"/>
      <c r="BQ43" s="73"/>
      <c r="BR43" s="35"/>
      <c r="BS43" s="36"/>
      <c r="BT43" s="62"/>
      <c r="BU43" s="37"/>
      <c r="BV43" s="316">
        <f t="shared" si="9"/>
        <v>0</v>
      </c>
      <c r="BW43" s="317">
        <f t="shared" si="10"/>
        <v>0</v>
      </c>
      <c r="BX43" s="234">
        <f t="shared" si="11"/>
        <v>17500000</v>
      </c>
      <c r="BY43" s="41"/>
      <c r="BZ43" s="29"/>
      <c r="CA43" s="29"/>
      <c r="CB43" s="29"/>
      <c r="CC43" s="40"/>
      <c r="CD43" s="42"/>
      <c r="CE43" s="34"/>
      <c r="CF43" s="34"/>
      <c r="CG43" s="34"/>
      <c r="CH43" s="33"/>
      <c r="CI43" s="43"/>
      <c r="CJ43" s="44"/>
      <c r="CK43" s="38"/>
      <c r="CL43" s="38"/>
      <c r="CM43" s="39"/>
      <c r="CN43" s="45"/>
      <c r="CO43" s="71">
        <f t="shared" si="4"/>
        <v>42187</v>
      </c>
      <c r="CP43" s="46"/>
      <c r="CQ43" s="72"/>
      <c r="CR43" s="47"/>
      <c r="CS43" s="287" t="e">
        <f>+SUMIFS(#REF!,#REF!,AH43)</f>
        <v>#REF!</v>
      </c>
      <c r="CT43" s="288" t="e">
        <f>+SUMIFS(#REF!,#REF!,BD43)+SUMIFS(#REF!,#REF!,BJ43)+SUMIFS(#REF!,#REF!,BP43)</f>
        <v>#REF!</v>
      </c>
      <c r="CU43" s="228" t="e">
        <f t="shared" si="12"/>
        <v>#REF!</v>
      </c>
      <c r="CV43" s="225"/>
      <c r="CW43" s="58" t="str">
        <f t="shared" si="23"/>
        <v>EJECUCION</v>
      </c>
      <c r="CX43" s="292"/>
      <c r="CY43" s="60">
        <f t="shared" si="24"/>
        <v>42037</v>
      </c>
      <c r="CZ43" s="58">
        <f t="shared" si="25"/>
        <v>42187</v>
      </c>
      <c r="DA43" s="59">
        <f t="shared" si="17"/>
        <v>150</v>
      </c>
      <c r="DB43" s="160">
        <f t="shared" si="26"/>
        <v>240</v>
      </c>
      <c r="DC43" s="301">
        <f t="shared" si="14"/>
        <v>100</v>
      </c>
      <c r="DD43" s="299"/>
      <c r="DE43" s="59">
        <f t="shared" si="15"/>
        <v>100</v>
      </c>
      <c r="DF43" s="303" t="e">
        <f t="shared" si="16"/>
        <v>#REF!</v>
      </c>
    </row>
    <row r="44" spans="2:110" s="21" customFormat="1" ht="99.95" hidden="1" customHeight="1" x14ac:dyDescent="0.25">
      <c r="B44" s="307">
        <v>6.6666666666666666E-2</v>
      </c>
      <c r="C44" s="86">
        <f t="shared" si="0"/>
        <v>25</v>
      </c>
      <c r="D44" s="1"/>
      <c r="E44" s="2" t="s">
        <v>221</v>
      </c>
      <c r="F44" s="81" t="s">
        <v>947</v>
      </c>
      <c r="G44" s="76"/>
      <c r="H44" s="16">
        <v>42041</v>
      </c>
      <c r="I44" s="56" t="s">
        <v>105</v>
      </c>
      <c r="J44" s="14" t="s">
        <v>140</v>
      </c>
      <c r="K44" s="74" t="s">
        <v>855</v>
      </c>
      <c r="L44" s="5">
        <v>5</v>
      </c>
      <c r="M44" s="13">
        <v>821215</v>
      </c>
      <c r="N44" s="13" t="s">
        <v>197</v>
      </c>
      <c r="O44" s="8">
        <v>50000000</v>
      </c>
      <c r="P44" s="80" t="s">
        <v>20</v>
      </c>
      <c r="Q44" s="4" t="s">
        <v>15</v>
      </c>
      <c r="R44" s="69"/>
      <c r="S44" s="231"/>
      <c r="T44" s="70"/>
      <c r="U44" s="108">
        <v>25</v>
      </c>
      <c r="V44" s="203">
        <v>42041</v>
      </c>
      <c r="W44" s="204">
        <v>0</v>
      </c>
      <c r="X44" s="14" t="s">
        <v>14</v>
      </c>
      <c r="Y44" s="14" t="s">
        <v>14</v>
      </c>
      <c r="Z44" s="14" t="s">
        <v>80</v>
      </c>
      <c r="AA44" s="14" t="s">
        <v>80</v>
      </c>
      <c r="AB44" s="57" t="s">
        <v>257</v>
      </c>
      <c r="AC44" s="15">
        <v>830001113</v>
      </c>
      <c r="AD44" s="2" t="s">
        <v>34</v>
      </c>
      <c r="AE44" s="4">
        <v>42038</v>
      </c>
      <c r="AF44" s="6" t="s">
        <v>368</v>
      </c>
      <c r="AG44" s="4" t="s">
        <v>170</v>
      </c>
      <c r="AH44" s="8">
        <v>31615</v>
      </c>
      <c r="AI44" s="4">
        <v>42039</v>
      </c>
      <c r="AJ44" s="305" t="s">
        <v>675</v>
      </c>
      <c r="AK44" s="306" t="s">
        <v>844</v>
      </c>
      <c r="AL44" s="306" t="s">
        <v>692</v>
      </c>
      <c r="AM44" s="8"/>
      <c r="AN44" s="8">
        <v>50000000</v>
      </c>
      <c r="AO44" s="11"/>
      <c r="AP44" s="18">
        <f t="shared" si="1"/>
        <v>50000000</v>
      </c>
      <c r="AQ44" s="48" t="s">
        <v>40</v>
      </c>
      <c r="AR44" s="49" t="s">
        <v>101</v>
      </c>
      <c r="AS44" s="49" t="s">
        <v>101</v>
      </c>
      <c r="AT44" s="49" t="s">
        <v>101</v>
      </c>
      <c r="AU44" s="50" t="s">
        <v>101</v>
      </c>
      <c r="AV44" s="23">
        <v>42039</v>
      </c>
      <c r="AW44" s="4">
        <v>42369</v>
      </c>
      <c r="AX44" s="8">
        <f t="shared" si="27"/>
        <v>330</v>
      </c>
      <c r="AY44" s="8"/>
      <c r="AZ44" s="8"/>
      <c r="BA44" s="212" t="s">
        <v>141</v>
      </c>
      <c r="BB44" s="17" t="e">
        <f>LOOKUP(BA44,#REF!,#REF!)</f>
        <v>#REF!</v>
      </c>
      <c r="BC44" s="310"/>
      <c r="BD44" s="63"/>
      <c r="BE44" s="28"/>
      <c r="BF44" s="30"/>
      <c r="BG44" s="30"/>
      <c r="BH44" s="28"/>
      <c r="BI44" s="31"/>
      <c r="BJ44" s="66"/>
      <c r="BK44" s="79"/>
      <c r="BL44" s="32"/>
      <c r="BM44" s="32"/>
      <c r="BN44" s="55"/>
      <c r="BO44" s="33"/>
      <c r="BP44" s="67"/>
      <c r="BQ44" s="73"/>
      <c r="BR44" s="35"/>
      <c r="BS44" s="36"/>
      <c r="BT44" s="62"/>
      <c r="BU44" s="37"/>
      <c r="BV44" s="316">
        <f t="shared" si="9"/>
        <v>0</v>
      </c>
      <c r="BW44" s="317">
        <f t="shared" si="10"/>
        <v>0</v>
      </c>
      <c r="BX44" s="234">
        <f t="shared" si="11"/>
        <v>50000000</v>
      </c>
      <c r="BY44" s="41"/>
      <c r="BZ44" s="29"/>
      <c r="CA44" s="29"/>
      <c r="CB44" s="29"/>
      <c r="CC44" s="40"/>
      <c r="CD44" s="42"/>
      <c r="CE44" s="34"/>
      <c r="CF44" s="34"/>
      <c r="CG44" s="34"/>
      <c r="CH44" s="33"/>
      <c r="CI44" s="43"/>
      <c r="CJ44" s="44"/>
      <c r="CK44" s="38"/>
      <c r="CL44" s="38"/>
      <c r="CM44" s="39"/>
      <c r="CN44" s="45"/>
      <c r="CO44" s="71">
        <f t="shared" ref="CO44:CO67" si="28">+IF(BZ44&gt;AW44,IF(CE44&gt;BZ44,IF(CJ44&gt;CE44,CJ44,CE44),BZ44),AW44)</f>
        <v>42369</v>
      </c>
      <c r="CP44" s="46"/>
      <c r="CQ44" s="72"/>
      <c r="CR44" s="47"/>
      <c r="CS44" s="287" t="e">
        <f>+SUMIFS(#REF!,#REF!,AH44)</f>
        <v>#REF!</v>
      </c>
      <c r="CT44" s="288" t="e">
        <f>+SUMIFS(#REF!,#REF!,BD44)+SUMIFS(#REF!,#REF!,BJ44)+SUMIFS(#REF!,#REF!,BP44)</f>
        <v>#REF!</v>
      </c>
      <c r="CU44" s="228" t="e">
        <f t="shared" si="12"/>
        <v>#REF!</v>
      </c>
      <c r="CV44" s="225"/>
      <c r="CW44" s="58" t="str">
        <f t="shared" si="23"/>
        <v>EJECUCION</v>
      </c>
      <c r="CX44" s="292"/>
      <c r="CY44" s="60">
        <f t="shared" si="24"/>
        <v>42039</v>
      </c>
      <c r="CZ44" s="58">
        <f t="shared" si="25"/>
        <v>42369</v>
      </c>
      <c r="DA44" s="59">
        <f t="shared" si="17"/>
        <v>330</v>
      </c>
      <c r="DB44" s="160">
        <f t="shared" si="26"/>
        <v>238</v>
      </c>
      <c r="DC44" s="301">
        <f t="shared" si="14"/>
        <v>72.121212121212125</v>
      </c>
      <c r="DD44" s="299"/>
      <c r="DE44" s="59">
        <f t="shared" si="15"/>
        <v>72.121212121212125</v>
      </c>
      <c r="DF44" s="303" t="e">
        <f t="shared" si="16"/>
        <v>#REF!</v>
      </c>
    </row>
    <row r="45" spans="2:110" s="21" customFormat="1" ht="99.95" hidden="1" customHeight="1" x14ac:dyDescent="0.25">
      <c r="B45" s="307">
        <v>6.6666666666666666E-2</v>
      </c>
      <c r="C45" s="97">
        <f t="shared" si="0"/>
        <v>1444</v>
      </c>
      <c r="D45" s="1"/>
      <c r="E45" s="2" t="s">
        <v>211</v>
      </c>
      <c r="F45" s="81" t="s">
        <v>1270</v>
      </c>
      <c r="G45" s="76"/>
      <c r="H45" s="16">
        <v>42041</v>
      </c>
      <c r="I45" s="56" t="s">
        <v>212</v>
      </c>
      <c r="J45" s="14" t="s">
        <v>121</v>
      </c>
      <c r="K45" s="74" t="s">
        <v>482</v>
      </c>
      <c r="L45" s="5"/>
      <c r="M45" s="13"/>
      <c r="N45" s="13"/>
      <c r="O45" s="8">
        <f>+AN45</f>
        <v>29613419</v>
      </c>
      <c r="P45" s="80" t="s">
        <v>20</v>
      </c>
      <c r="Q45" s="4" t="s">
        <v>15</v>
      </c>
      <c r="R45" s="69"/>
      <c r="S45" s="231"/>
      <c r="T45" s="70"/>
      <c r="U45" s="109">
        <v>1444</v>
      </c>
      <c r="V45" s="203">
        <v>42041</v>
      </c>
      <c r="W45" s="204">
        <v>0</v>
      </c>
      <c r="X45" s="14" t="s">
        <v>21</v>
      </c>
      <c r="Y45" s="14" t="s">
        <v>21</v>
      </c>
      <c r="Z45" s="14" t="s">
        <v>80</v>
      </c>
      <c r="AA45" s="14" t="s">
        <v>80</v>
      </c>
      <c r="AB45" s="57" t="s">
        <v>484</v>
      </c>
      <c r="AC45" s="15">
        <v>890903407</v>
      </c>
      <c r="AD45" s="2" t="s">
        <v>71</v>
      </c>
      <c r="AE45" s="4">
        <v>42041</v>
      </c>
      <c r="AF45" s="6" t="s">
        <v>483</v>
      </c>
      <c r="AG45" s="4" t="s">
        <v>187</v>
      </c>
      <c r="AH45" s="8">
        <v>33515</v>
      </c>
      <c r="AI45" s="4">
        <v>42041</v>
      </c>
      <c r="AJ45" s="305" t="s">
        <v>675</v>
      </c>
      <c r="AK45" s="306" t="s">
        <v>828</v>
      </c>
      <c r="AL45" s="306" t="s">
        <v>679</v>
      </c>
      <c r="AM45" s="8"/>
      <c r="AN45" s="8">
        <v>29613419</v>
      </c>
      <c r="AO45" s="11"/>
      <c r="AP45" s="18">
        <f t="shared" si="1"/>
        <v>29613419</v>
      </c>
      <c r="AQ45" s="48" t="s">
        <v>40</v>
      </c>
      <c r="AR45" s="49" t="s">
        <v>101</v>
      </c>
      <c r="AS45" s="49" t="s">
        <v>101</v>
      </c>
      <c r="AT45" s="49" t="s">
        <v>101</v>
      </c>
      <c r="AU45" s="50" t="s">
        <v>101</v>
      </c>
      <c r="AV45" s="23">
        <v>42041</v>
      </c>
      <c r="AW45" s="4">
        <v>42063</v>
      </c>
      <c r="AX45" s="8">
        <f t="shared" si="27"/>
        <v>22</v>
      </c>
      <c r="AY45" s="8"/>
      <c r="AZ45" s="8"/>
      <c r="BA45" s="212" t="s">
        <v>43</v>
      </c>
      <c r="BB45" s="17" t="e">
        <f>LOOKUP(BA45,#REF!,#REF!)</f>
        <v>#REF!</v>
      </c>
      <c r="BC45" s="310"/>
      <c r="BD45" s="63"/>
      <c r="BE45" s="28"/>
      <c r="BF45" s="30"/>
      <c r="BG45" s="30"/>
      <c r="BH45" s="28"/>
      <c r="BI45" s="31"/>
      <c r="BJ45" s="66"/>
      <c r="BK45" s="79"/>
      <c r="BL45" s="32"/>
      <c r="BM45" s="32"/>
      <c r="BN45" s="55"/>
      <c r="BO45" s="33"/>
      <c r="BP45" s="67"/>
      <c r="BQ45" s="73"/>
      <c r="BR45" s="35"/>
      <c r="BS45" s="36"/>
      <c r="BT45" s="62"/>
      <c r="BU45" s="37"/>
      <c r="BV45" s="316">
        <f t="shared" si="9"/>
        <v>0</v>
      </c>
      <c r="BW45" s="317">
        <f t="shared" si="10"/>
        <v>0</v>
      </c>
      <c r="BX45" s="234">
        <f t="shared" si="11"/>
        <v>29613419</v>
      </c>
      <c r="BY45" s="41"/>
      <c r="BZ45" s="29"/>
      <c r="CA45" s="29"/>
      <c r="CB45" s="29"/>
      <c r="CC45" s="40"/>
      <c r="CD45" s="42"/>
      <c r="CE45" s="34"/>
      <c r="CF45" s="34"/>
      <c r="CG45" s="34"/>
      <c r="CH45" s="33"/>
      <c r="CI45" s="43"/>
      <c r="CJ45" s="44"/>
      <c r="CK45" s="38"/>
      <c r="CL45" s="38"/>
      <c r="CM45" s="39"/>
      <c r="CN45" s="45"/>
      <c r="CO45" s="71">
        <f t="shared" si="28"/>
        <v>42063</v>
      </c>
      <c r="CP45" s="46"/>
      <c r="CQ45" s="72"/>
      <c r="CR45" s="47"/>
      <c r="CS45" s="287" t="e">
        <f>+SUMIFS(#REF!,#REF!,AH45)</f>
        <v>#REF!</v>
      </c>
      <c r="CT45" s="288" t="e">
        <f>+SUMIFS(#REF!,#REF!,BD45)+SUMIFS(#REF!,#REF!,BJ45)+SUMIFS(#REF!,#REF!,BP45)</f>
        <v>#REF!</v>
      </c>
      <c r="CU45" s="228" t="e">
        <f t="shared" si="12"/>
        <v>#REF!</v>
      </c>
      <c r="CV45" s="225"/>
      <c r="CW45" s="58" t="str">
        <f t="shared" si="23"/>
        <v>EJECUCION</v>
      </c>
      <c r="CX45" s="292"/>
      <c r="CY45" s="60">
        <f t="shared" si="24"/>
        <v>42041</v>
      </c>
      <c r="CZ45" s="58">
        <f t="shared" si="25"/>
        <v>42063</v>
      </c>
      <c r="DA45" s="59">
        <f t="shared" si="17"/>
        <v>22</v>
      </c>
      <c r="DB45" s="160">
        <f t="shared" si="26"/>
        <v>236</v>
      </c>
      <c r="DC45" s="301">
        <f t="shared" si="14"/>
        <v>100</v>
      </c>
      <c r="DD45" s="299"/>
      <c r="DE45" s="59">
        <f t="shared" si="15"/>
        <v>100</v>
      </c>
      <c r="DF45" s="303" t="e">
        <f t="shared" si="16"/>
        <v>#REF!</v>
      </c>
    </row>
    <row r="46" spans="2:110" s="21" customFormat="1" ht="99.95" hidden="1" customHeight="1" x14ac:dyDescent="0.25">
      <c r="B46" s="307">
        <v>6.6666666666666666E-2</v>
      </c>
      <c r="C46" s="86">
        <f t="shared" si="0"/>
        <v>26</v>
      </c>
      <c r="D46" s="222" t="s">
        <v>1668</v>
      </c>
      <c r="E46" s="2" t="s">
        <v>33</v>
      </c>
      <c r="F46" s="81" t="s">
        <v>948</v>
      </c>
      <c r="G46" s="76" t="s">
        <v>1669</v>
      </c>
      <c r="H46" s="16">
        <v>42044</v>
      </c>
      <c r="I46" s="56" t="s">
        <v>105</v>
      </c>
      <c r="J46" s="14" t="s">
        <v>125</v>
      </c>
      <c r="K46" s="74" t="s">
        <v>369</v>
      </c>
      <c r="L46" s="5">
        <v>212</v>
      </c>
      <c r="M46" s="13">
        <v>801116</v>
      </c>
      <c r="N46" s="13" t="s">
        <v>158</v>
      </c>
      <c r="O46" s="8">
        <v>10000000</v>
      </c>
      <c r="P46" s="80" t="s">
        <v>20</v>
      </c>
      <c r="Q46" s="4" t="s">
        <v>15</v>
      </c>
      <c r="R46" s="69"/>
      <c r="S46" s="231"/>
      <c r="T46" s="70"/>
      <c r="U46" s="108">
        <v>26</v>
      </c>
      <c r="V46" s="203">
        <v>42044</v>
      </c>
      <c r="W46" s="204">
        <v>0</v>
      </c>
      <c r="X46" s="14" t="s">
        <v>58</v>
      </c>
      <c r="Y46" s="14" t="s">
        <v>151</v>
      </c>
      <c r="Z46" s="14" t="s">
        <v>80</v>
      </c>
      <c r="AA46" s="14" t="s">
        <v>80</v>
      </c>
      <c r="AB46" s="57" t="s">
        <v>370</v>
      </c>
      <c r="AC46" s="15">
        <v>1019050086</v>
      </c>
      <c r="AD46" s="2"/>
      <c r="AE46" s="4">
        <v>42040</v>
      </c>
      <c r="AF46" s="6" t="s">
        <v>371</v>
      </c>
      <c r="AG46" s="4" t="s">
        <v>305</v>
      </c>
      <c r="AH46" s="8">
        <v>33015</v>
      </c>
      <c r="AI46" s="4">
        <v>42040</v>
      </c>
      <c r="AJ46" s="305" t="s">
        <v>680</v>
      </c>
      <c r="AK46" s="306" t="s">
        <v>846</v>
      </c>
      <c r="AL46" s="306" t="s">
        <v>711</v>
      </c>
      <c r="AM46" s="8">
        <v>2000000</v>
      </c>
      <c r="AN46" s="8">
        <v>10000000</v>
      </c>
      <c r="AO46" s="11"/>
      <c r="AP46" s="18">
        <f t="shared" si="1"/>
        <v>10000000</v>
      </c>
      <c r="AQ46" s="48" t="s">
        <v>40</v>
      </c>
      <c r="AR46" s="49" t="s">
        <v>101</v>
      </c>
      <c r="AS46" s="49" t="s">
        <v>101</v>
      </c>
      <c r="AT46" s="49" t="s">
        <v>101</v>
      </c>
      <c r="AU46" s="50" t="s">
        <v>101</v>
      </c>
      <c r="AV46" s="23">
        <v>42040</v>
      </c>
      <c r="AW46" s="4">
        <f>+AV46+(5*30)</f>
        <v>42190</v>
      </c>
      <c r="AX46" s="8">
        <f t="shared" si="27"/>
        <v>150</v>
      </c>
      <c r="AY46" s="8"/>
      <c r="AZ46" s="8"/>
      <c r="BA46" s="212" t="s">
        <v>98</v>
      </c>
      <c r="BB46" s="17" t="e">
        <f>LOOKUP(BA46,#REF!,#REF!)</f>
        <v>#REF!</v>
      </c>
      <c r="BC46" s="312" t="s">
        <v>1713</v>
      </c>
      <c r="BD46" s="63"/>
      <c r="BE46" s="28"/>
      <c r="BF46" s="30"/>
      <c r="BG46" s="30"/>
      <c r="BH46" s="28"/>
      <c r="BI46" s="31"/>
      <c r="BJ46" s="66"/>
      <c r="BK46" s="79"/>
      <c r="BL46" s="32"/>
      <c r="BM46" s="32"/>
      <c r="BN46" s="55"/>
      <c r="BO46" s="33"/>
      <c r="BP46" s="67"/>
      <c r="BQ46" s="73"/>
      <c r="BR46" s="35"/>
      <c r="BS46" s="36"/>
      <c r="BT46" s="62"/>
      <c r="BU46" s="37"/>
      <c r="BV46" s="316">
        <f t="shared" si="9"/>
        <v>0</v>
      </c>
      <c r="BW46" s="317">
        <f t="shared" si="10"/>
        <v>0</v>
      </c>
      <c r="BX46" s="234">
        <f t="shared" si="11"/>
        <v>10000000</v>
      </c>
      <c r="BY46" s="41"/>
      <c r="BZ46" s="29"/>
      <c r="CA46" s="29"/>
      <c r="CB46" s="29"/>
      <c r="CC46" s="40"/>
      <c r="CD46" s="42"/>
      <c r="CE46" s="34"/>
      <c r="CF46" s="34"/>
      <c r="CG46" s="34"/>
      <c r="CH46" s="33"/>
      <c r="CI46" s="43"/>
      <c r="CJ46" s="44"/>
      <c r="CK46" s="38"/>
      <c r="CL46" s="38"/>
      <c r="CM46" s="39"/>
      <c r="CN46" s="45"/>
      <c r="CO46" s="71">
        <f t="shared" si="28"/>
        <v>42190</v>
      </c>
      <c r="CP46" s="46"/>
      <c r="CQ46" s="72"/>
      <c r="CR46" s="47"/>
      <c r="CS46" s="287" t="e">
        <f>+SUMIFS(#REF!,#REF!,AH46)</f>
        <v>#REF!</v>
      </c>
      <c r="CT46" s="288" t="e">
        <f>+SUMIFS(#REF!,#REF!,BD46)+SUMIFS(#REF!,#REF!,BJ46)+SUMIFS(#REF!,#REF!,BP46)</f>
        <v>#REF!</v>
      </c>
      <c r="CU46" s="228" t="e">
        <f t="shared" si="12"/>
        <v>#REF!</v>
      </c>
      <c r="CV46" s="225"/>
      <c r="CW46" s="58" t="str">
        <f t="shared" si="23"/>
        <v>EJECUCION</v>
      </c>
      <c r="CX46" s="292"/>
      <c r="CY46" s="60">
        <f t="shared" si="24"/>
        <v>42040</v>
      </c>
      <c r="CZ46" s="58">
        <f t="shared" si="25"/>
        <v>42190</v>
      </c>
      <c r="DA46" s="59">
        <f t="shared" si="17"/>
        <v>150</v>
      </c>
      <c r="DB46" s="160">
        <f t="shared" si="26"/>
        <v>237</v>
      </c>
      <c r="DC46" s="301">
        <f t="shared" si="14"/>
        <v>100</v>
      </c>
      <c r="DD46" s="299"/>
      <c r="DE46" s="59">
        <f t="shared" si="15"/>
        <v>100</v>
      </c>
      <c r="DF46" s="303" t="e">
        <f t="shared" si="16"/>
        <v>#REF!</v>
      </c>
    </row>
    <row r="47" spans="2:110" s="21" customFormat="1" ht="99.95" hidden="1" customHeight="1" x14ac:dyDescent="0.25">
      <c r="B47" s="307">
        <v>6.6666666666666666E-2</v>
      </c>
      <c r="C47" s="86">
        <f t="shared" si="0"/>
        <v>27</v>
      </c>
      <c r="D47" s="1"/>
      <c r="E47" s="2" t="s">
        <v>32</v>
      </c>
      <c r="F47" s="81" t="s">
        <v>949</v>
      </c>
      <c r="G47" s="76"/>
      <c r="H47" s="16">
        <v>42044</v>
      </c>
      <c r="I47" s="56" t="s">
        <v>105</v>
      </c>
      <c r="J47" s="14" t="s">
        <v>146</v>
      </c>
      <c r="K47" s="74" t="s">
        <v>372</v>
      </c>
      <c r="L47" s="5">
        <v>210</v>
      </c>
      <c r="M47" s="13">
        <v>801000</v>
      </c>
      <c r="N47" s="13" t="s">
        <v>158</v>
      </c>
      <c r="O47" s="8">
        <v>66000000</v>
      </c>
      <c r="P47" s="80" t="s">
        <v>20</v>
      </c>
      <c r="Q47" s="4" t="s">
        <v>15</v>
      </c>
      <c r="R47" s="69"/>
      <c r="S47" s="231"/>
      <c r="T47" s="70"/>
      <c r="U47" s="108">
        <v>27</v>
      </c>
      <c r="V47" s="203">
        <v>42044</v>
      </c>
      <c r="W47" s="204">
        <v>0</v>
      </c>
      <c r="X47" s="14" t="s">
        <v>58</v>
      </c>
      <c r="Y47" s="14" t="s">
        <v>151</v>
      </c>
      <c r="Z47" s="14" t="s">
        <v>80</v>
      </c>
      <c r="AA47" s="14" t="s">
        <v>80</v>
      </c>
      <c r="AB47" s="57" t="s">
        <v>373</v>
      </c>
      <c r="AC47" s="15">
        <v>52093583</v>
      </c>
      <c r="AD47" s="2"/>
      <c r="AE47" s="4">
        <v>42040</v>
      </c>
      <c r="AF47" s="6" t="s">
        <v>374</v>
      </c>
      <c r="AG47" s="4" t="s">
        <v>305</v>
      </c>
      <c r="AH47" s="8">
        <v>33115</v>
      </c>
      <c r="AI47" s="4">
        <v>42040</v>
      </c>
      <c r="AJ47" s="305" t="s">
        <v>675</v>
      </c>
      <c r="AK47" s="306" t="s">
        <v>1155</v>
      </c>
      <c r="AL47" s="306" t="s">
        <v>679</v>
      </c>
      <c r="AM47" s="8">
        <v>6000000</v>
      </c>
      <c r="AN47" s="8">
        <v>66000000</v>
      </c>
      <c r="AO47" s="11"/>
      <c r="AP47" s="18">
        <f t="shared" si="1"/>
        <v>66000000</v>
      </c>
      <c r="AQ47" s="48" t="s">
        <v>40</v>
      </c>
      <c r="AR47" s="49" t="s">
        <v>101</v>
      </c>
      <c r="AS47" s="49" t="s">
        <v>101</v>
      </c>
      <c r="AT47" s="49" t="s">
        <v>101</v>
      </c>
      <c r="AU47" s="50" t="s">
        <v>101</v>
      </c>
      <c r="AV47" s="23">
        <v>42040</v>
      </c>
      <c r="AW47" s="4">
        <v>42369</v>
      </c>
      <c r="AX47" s="8">
        <f t="shared" si="27"/>
        <v>329</v>
      </c>
      <c r="AY47" s="8"/>
      <c r="AZ47" s="8"/>
      <c r="BA47" s="212" t="s">
        <v>149</v>
      </c>
      <c r="BB47" s="17" t="e">
        <f>LOOKUP(BA47,#REF!,#REF!)</f>
        <v>#REF!</v>
      </c>
      <c r="BC47" s="310"/>
      <c r="BD47" s="63"/>
      <c r="BE47" s="28"/>
      <c r="BF47" s="30"/>
      <c r="BG47" s="30"/>
      <c r="BH47" s="28"/>
      <c r="BI47" s="31"/>
      <c r="BJ47" s="66"/>
      <c r="BK47" s="79"/>
      <c r="BL47" s="32"/>
      <c r="BM47" s="32"/>
      <c r="BN47" s="55"/>
      <c r="BO47" s="33"/>
      <c r="BP47" s="67"/>
      <c r="BQ47" s="73"/>
      <c r="BR47" s="35"/>
      <c r="BS47" s="36"/>
      <c r="BT47" s="62"/>
      <c r="BU47" s="37"/>
      <c r="BV47" s="316">
        <f t="shared" si="9"/>
        <v>0</v>
      </c>
      <c r="BW47" s="317">
        <f t="shared" si="10"/>
        <v>0</v>
      </c>
      <c r="BX47" s="234">
        <f t="shared" si="11"/>
        <v>66000000</v>
      </c>
      <c r="BY47" s="41"/>
      <c r="BZ47" s="29"/>
      <c r="CA47" s="29"/>
      <c r="CB47" s="29"/>
      <c r="CC47" s="40"/>
      <c r="CD47" s="42"/>
      <c r="CE47" s="34"/>
      <c r="CF47" s="34"/>
      <c r="CG47" s="34"/>
      <c r="CH47" s="33"/>
      <c r="CI47" s="43"/>
      <c r="CJ47" s="44"/>
      <c r="CK47" s="38"/>
      <c r="CL47" s="38"/>
      <c r="CM47" s="39"/>
      <c r="CN47" s="45"/>
      <c r="CO47" s="71">
        <f t="shared" si="28"/>
        <v>42369</v>
      </c>
      <c r="CP47" s="46"/>
      <c r="CQ47" s="72"/>
      <c r="CR47" s="47"/>
      <c r="CS47" s="287" t="e">
        <f>+SUMIFS(#REF!,#REF!,AH47)</f>
        <v>#REF!</v>
      </c>
      <c r="CT47" s="288" t="e">
        <f>+SUMIFS(#REF!,#REF!,BD47)+SUMIFS(#REF!,#REF!,BJ47)+SUMIFS(#REF!,#REF!,BP47)</f>
        <v>#REF!</v>
      </c>
      <c r="CU47" s="228" t="e">
        <f t="shared" si="12"/>
        <v>#REF!</v>
      </c>
      <c r="CV47" s="225"/>
      <c r="CW47" s="58" t="str">
        <f t="shared" si="23"/>
        <v>EJECUCION</v>
      </c>
      <c r="CX47" s="292"/>
      <c r="CY47" s="60">
        <f t="shared" si="24"/>
        <v>42040</v>
      </c>
      <c r="CZ47" s="58">
        <f t="shared" si="25"/>
        <v>42369</v>
      </c>
      <c r="DA47" s="59">
        <f t="shared" si="17"/>
        <v>329</v>
      </c>
      <c r="DB47" s="160">
        <f t="shared" si="26"/>
        <v>237</v>
      </c>
      <c r="DC47" s="301">
        <f t="shared" si="14"/>
        <v>72.036474164133736</v>
      </c>
      <c r="DD47" s="299"/>
      <c r="DE47" s="59">
        <f t="shared" si="15"/>
        <v>72.036474164133736</v>
      </c>
      <c r="DF47" s="303" t="e">
        <f t="shared" si="16"/>
        <v>#REF!</v>
      </c>
    </row>
    <row r="48" spans="2:110" s="282" customFormat="1" ht="99.95" hidden="1" customHeight="1" x14ac:dyDescent="0.25">
      <c r="C48" s="236">
        <f t="shared" si="0"/>
        <v>0</v>
      </c>
      <c r="D48" s="236"/>
      <c r="E48" s="237" t="s">
        <v>221</v>
      </c>
      <c r="F48" s="238" t="s">
        <v>1255</v>
      </c>
      <c r="G48" s="239" t="s">
        <v>8</v>
      </c>
      <c r="H48" s="240">
        <v>42045</v>
      </c>
      <c r="I48" s="241" t="s">
        <v>109</v>
      </c>
      <c r="J48" s="242" t="s">
        <v>124</v>
      </c>
      <c r="K48" s="243" t="s">
        <v>420</v>
      </c>
      <c r="L48" s="244">
        <v>2</v>
      </c>
      <c r="M48" s="245">
        <v>811115</v>
      </c>
      <c r="N48" s="245" t="s">
        <v>208</v>
      </c>
      <c r="O48" s="246">
        <v>930107436</v>
      </c>
      <c r="P48" s="247" t="s">
        <v>350</v>
      </c>
      <c r="Q48" s="220" t="s">
        <v>350</v>
      </c>
      <c r="R48" s="248"/>
      <c r="S48" s="249"/>
      <c r="T48" s="250"/>
      <c r="U48" s="251"/>
      <c r="V48" s="248">
        <v>42145</v>
      </c>
      <c r="W48" s="252">
        <v>0</v>
      </c>
      <c r="X48" s="242"/>
      <c r="Y48" s="242"/>
      <c r="Z48" s="242"/>
      <c r="AA48" s="242"/>
      <c r="AB48" s="253" t="s">
        <v>350</v>
      </c>
      <c r="AC48" s="254"/>
      <c r="AD48" s="237"/>
      <c r="AE48" s="220"/>
      <c r="AF48" s="255"/>
      <c r="AG48" s="220"/>
      <c r="AH48" s="246"/>
      <c r="AI48" s="220"/>
      <c r="AJ48" s="305" t="e">
        <v>#N/A</v>
      </c>
      <c r="AK48" s="306" t="e">
        <v>#N/A</v>
      </c>
      <c r="AL48" s="306" t="e">
        <v>#N/A</v>
      </c>
      <c r="AM48" s="246"/>
      <c r="AN48" s="246"/>
      <c r="AO48" s="252"/>
      <c r="AP48" s="256">
        <f t="shared" si="1"/>
        <v>0</v>
      </c>
      <c r="AQ48" s="257" t="s">
        <v>350</v>
      </c>
      <c r="AR48" s="258" t="s">
        <v>350</v>
      </c>
      <c r="AS48" s="258" t="s">
        <v>350</v>
      </c>
      <c r="AT48" s="258" t="s">
        <v>350</v>
      </c>
      <c r="AU48" s="259" t="s">
        <v>1677</v>
      </c>
      <c r="AV48" s="260"/>
      <c r="AW48" s="220"/>
      <c r="AX48" s="246">
        <f t="shared" si="27"/>
        <v>0</v>
      </c>
      <c r="AY48" s="246"/>
      <c r="AZ48" s="246"/>
      <c r="BA48" s="261" t="s">
        <v>350</v>
      </c>
      <c r="BB48" s="262" t="e">
        <f>LOOKUP(BA48,#REF!,#REF!)</f>
        <v>#REF!</v>
      </c>
      <c r="BC48" s="311"/>
      <c r="BD48" s="283"/>
      <c r="BE48" s="248"/>
      <c r="BF48" s="246"/>
      <c r="BG48" s="246"/>
      <c r="BH48" s="248"/>
      <c r="BI48" s="264"/>
      <c r="BJ48" s="265"/>
      <c r="BK48" s="260"/>
      <c r="BL48" s="246"/>
      <c r="BM48" s="246"/>
      <c r="BN48" s="248"/>
      <c r="BO48" s="266"/>
      <c r="BP48" s="267"/>
      <c r="BQ48" s="268"/>
      <c r="BR48" s="252"/>
      <c r="BS48" s="246"/>
      <c r="BT48" s="248"/>
      <c r="BU48" s="266"/>
      <c r="BV48" s="316">
        <f t="shared" si="9"/>
        <v>0</v>
      </c>
      <c r="BW48" s="317">
        <f t="shared" si="10"/>
        <v>0</v>
      </c>
      <c r="BX48" s="234">
        <f t="shared" si="11"/>
        <v>0</v>
      </c>
      <c r="BY48" s="269"/>
      <c r="BZ48" s="220"/>
      <c r="CA48" s="220"/>
      <c r="CB48" s="220"/>
      <c r="CC48" s="266"/>
      <c r="CD48" s="269"/>
      <c r="CE48" s="220"/>
      <c r="CF48" s="220"/>
      <c r="CG48" s="220"/>
      <c r="CH48" s="266"/>
      <c r="CI48" s="270"/>
      <c r="CJ48" s="271"/>
      <c r="CK48" s="220"/>
      <c r="CL48" s="220"/>
      <c r="CM48" s="272"/>
      <c r="CN48" s="273"/>
      <c r="CO48" s="71"/>
      <c r="CP48" s="274"/>
      <c r="CQ48" s="275"/>
      <c r="CR48" s="276"/>
      <c r="CS48" s="287"/>
      <c r="CT48" s="288"/>
      <c r="CU48" s="228"/>
      <c r="CV48" s="277"/>
      <c r="CW48" s="279"/>
      <c r="CX48" s="292"/>
      <c r="CY48" s="278"/>
      <c r="CZ48" s="279"/>
      <c r="DA48" s="280"/>
      <c r="DB48" s="281"/>
      <c r="DC48" s="302"/>
      <c r="DD48" s="299"/>
      <c r="DE48" s="280">
        <f t="shared" si="15"/>
        <v>0</v>
      </c>
      <c r="DF48" s="303">
        <f t="shared" si="16"/>
        <v>0</v>
      </c>
    </row>
    <row r="49" spans="2:110" s="21" customFormat="1" ht="99.95" hidden="1" customHeight="1" x14ac:dyDescent="0.25">
      <c r="B49" s="307">
        <v>6.6666666666666666E-2</v>
      </c>
      <c r="C49" s="86">
        <f t="shared" si="0"/>
        <v>16</v>
      </c>
      <c r="D49" s="1"/>
      <c r="E49" s="2" t="s">
        <v>32</v>
      </c>
      <c r="F49" s="81" t="s">
        <v>1005</v>
      </c>
      <c r="G49" s="19" t="s">
        <v>1055</v>
      </c>
      <c r="H49" s="16">
        <v>42046</v>
      </c>
      <c r="I49" s="56" t="s">
        <v>62</v>
      </c>
      <c r="J49" s="14" t="s">
        <v>239</v>
      </c>
      <c r="K49" s="74" t="s">
        <v>378</v>
      </c>
      <c r="L49" s="5">
        <v>109</v>
      </c>
      <c r="M49" s="13">
        <v>72154056</v>
      </c>
      <c r="N49" s="13" t="s">
        <v>156</v>
      </c>
      <c r="O49" s="8">
        <v>7000000</v>
      </c>
      <c r="P49" s="80" t="s">
        <v>20</v>
      </c>
      <c r="Q49" s="4" t="s">
        <v>15</v>
      </c>
      <c r="R49" s="69"/>
      <c r="S49" s="231"/>
      <c r="T49" s="70"/>
      <c r="U49" s="77">
        <v>16</v>
      </c>
      <c r="V49" s="203">
        <v>42067</v>
      </c>
      <c r="W49" s="204">
        <v>0</v>
      </c>
      <c r="X49" s="14" t="s">
        <v>58</v>
      </c>
      <c r="Y49" s="14" t="s">
        <v>22</v>
      </c>
      <c r="Z49" s="14" t="s">
        <v>285</v>
      </c>
      <c r="AA49" s="14" t="s">
        <v>285</v>
      </c>
      <c r="AB49" s="57" t="s">
        <v>451</v>
      </c>
      <c r="AC49" s="15">
        <v>40991302</v>
      </c>
      <c r="AD49" s="2"/>
      <c r="AE49" s="4">
        <v>42065</v>
      </c>
      <c r="AF49" s="6" t="s">
        <v>379</v>
      </c>
      <c r="AG49" s="4" t="s">
        <v>167</v>
      </c>
      <c r="AH49" s="8">
        <v>47615</v>
      </c>
      <c r="AI49" s="4">
        <v>42065</v>
      </c>
      <c r="AJ49" s="305" t="s">
        <v>675</v>
      </c>
      <c r="AK49" s="306" t="s">
        <v>1451</v>
      </c>
      <c r="AL49" s="306" t="s">
        <v>678</v>
      </c>
      <c r="AM49" s="8"/>
      <c r="AN49" s="8">
        <v>6000000</v>
      </c>
      <c r="AO49" s="11"/>
      <c r="AP49" s="18">
        <f t="shared" si="1"/>
        <v>6000000</v>
      </c>
      <c r="AQ49" s="48" t="s">
        <v>40</v>
      </c>
      <c r="AR49" s="49" t="s">
        <v>101</v>
      </c>
      <c r="AS49" s="49" t="s">
        <v>101</v>
      </c>
      <c r="AT49" s="49" t="s">
        <v>101</v>
      </c>
      <c r="AU49" s="50" t="s">
        <v>101</v>
      </c>
      <c r="AV49" s="23">
        <v>42068</v>
      </c>
      <c r="AW49" s="4">
        <v>42369</v>
      </c>
      <c r="AX49" s="8">
        <f t="shared" si="27"/>
        <v>301</v>
      </c>
      <c r="AY49" s="8"/>
      <c r="AZ49" s="8"/>
      <c r="BA49" s="212" t="s">
        <v>452</v>
      </c>
      <c r="BB49" s="17" t="e">
        <f>LOOKUP(BA49,#REF!,#REF!)</f>
        <v>#REF!</v>
      </c>
      <c r="BC49" s="310"/>
      <c r="BD49" s="89"/>
      <c r="BE49" s="28"/>
      <c r="BF49" s="30"/>
      <c r="BG49" s="30"/>
      <c r="BH49" s="28"/>
      <c r="BI49" s="31"/>
      <c r="BJ49" s="66"/>
      <c r="BK49" s="79"/>
      <c r="BL49" s="32"/>
      <c r="BM49" s="32"/>
      <c r="BN49" s="55"/>
      <c r="BO49" s="33"/>
      <c r="BP49" s="67"/>
      <c r="BQ49" s="73"/>
      <c r="BR49" s="35"/>
      <c r="BS49" s="36"/>
      <c r="BT49" s="62"/>
      <c r="BU49" s="37"/>
      <c r="BV49" s="316">
        <f t="shared" si="9"/>
        <v>0</v>
      </c>
      <c r="BW49" s="317">
        <f t="shared" si="10"/>
        <v>0</v>
      </c>
      <c r="BX49" s="234">
        <f t="shared" si="11"/>
        <v>6000000</v>
      </c>
      <c r="BY49" s="41"/>
      <c r="BZ49" s="29"/>
      <c r="CA49" s="29"/>
      <c r="CB49" s="29"/>
      <c r="CC49" s="40"/>
      <c r="CD49" s="42"/>
      <c r="CE49" s="34"/>
      <c r="CF49" s="34"/>
      <c r="CG49" s="34"/>
      <c r="CH49" s="33"/>
      <c r="CI49" s="43"/>
      <c r="CJ49" s="44"/>
      <c r="CK49" s="38"/>
      <c r="CL49" s="38"/>
      <c r="CM49" s="39"/>
      <c r="CN49" s="45"/>
      <c r="CO49" s="71">
        <f t="shared" si="28"/>
        <v>42369</v>
      </c>
      <c r="CP49" s="46"/>
      <c r="CQ49" s="72"/>
      <c r="CR49" s="47"/>
      <c r="CS49" s="287" t="e">
        <f>+SUMIFS(#REF!,#REF!,AH49)</f>
        <v>#REF!</v>
      </c>
      <c r="CT49" s="288" t="e">
        <f>+SUMIFS(#REF!,#REF!,BD49)+SUMIFS(#REF!,#REF!,BJ49)+SUMIFS(#REF!,#REF!,BP49)</f>
        <v>#REF!</v>
      </c>
      <c r="CU49" s="228" t="e">
        <f t="shared" si="12"/>
        <v>#REF!</v>
      </c>
      <c r="CV49" s="225"/>
      <c r="CW49" s="58" t="str">
        <f t="shared" ref="CW49:CW86" si="29">+Q49</f>
        <v>EJECUCION</v>
      </c>
      <c r="CX49" s="292"/>
      <c r="CY49" s="60">
        <f t="shared" ref="CY49:CY86" si="30">+AV49</f>
        <v>42068</v>
      </c>
      <c r="CZ49" s="58">
        <f t="shared" ref="CZ49:CZ86" si="31">+CO49</f>
        <v>42369</v>
      </c>
      <c r="DA49" s="59">
        <f t="shared" si="17"/>
        <v>301</v>
      </c>
      <c r="DB49" s="160">
        <f t="shared" ref="DB49:DB86" si="32">+$DD$1-CY49</f>
        <v>209</v>
      </c>
      <c r="DC49" s="301">
        <f t="shared" si="14"/>
        <v>69.435215946843854</v>
      </c>
      <c r="DD49" s="299"/>
      <c r="DE49" s="59">
        <f t="shared" si="15"/>
        <v>69.435215946843854</v>
      </c>
      <c r="DF49" s="303" t="e">
        <f t="shared" si="16"/>
        <v>#REF!</v>
      </c>
    </row>
    <row r="50" spans="2:110" s="21" customFormat="1" ht="99.95" hidden="1" customHeight="1" x14ac:dyDescent="0.25">
      <c r="B50" s="307">
        <v>6.6666666666666666E-2</v>
      </c>
      <c r="C50" s="86">
        <f t="shared" si="0"/>
        <v>17</v>
      </c>
      <c r="D50" s="1"/>
      <c r="E50" s="2" t="s">
        <v>33</v>
      </c>
      <c r="F50" s="81" t="s">
        <v>1006</v>
      </c>
      <c r="G50" s="19" t="s">
        <v>1056</v>
      </c>
      <c r="H50" s="16">
        <v>42047</v>
      </c>
      <c r="I50" s="56" t="s">
        <v>62</v>
      </c>
      <c r="J50" s="14" t="s">
        <v>234</v>
      </c>
      <c r="K50" s="74" t="s">
        <v>380</v>
      </c>
      <c r="L50" s="5">
        <v>105</v>
      </c>
      <c r="M50" s="13">
        <v>39121321</v>
      </c>
      <c r="N50" s="13" t="s">
        <v>381</v>
      </c>
      <c r="O50" s="8">
        <v>12000000</v>
      </c>
      <c r="P50" s="80" t="s">
        <v>20</v>
      </c>
      <c r="Q50" s="4" t="s">
        <v>15</v>
      </c>
      <c r="R50" s="69"/>
      <c r="S50" s="231"/>
      <c r="T50" s="70"/>
      <c r="U50" s="77">
        <v>17</v>
      </c>
      <c r="V50" s="203">
        <v>42062</v>
      </c>
      <c r="W50" s="204">
        <v>0</v>
      </c>
      <c r="X50" s="14" t="s">
        <v>23</v>
      </c>
      <c r="Y50" s="14" t="s">
        <v>23</v>
      </c>
      <c r="Z50" s="14" t="s">
        <v>80</v>
      </c>
      <c r="AA50" s="14" t="s">
        <v>80</v>
      </c>
      <c r="AB50" s="57" t="s">
        <v>450</v>
      </c>
      <c r="AC50" s="15">
        <v>79338886</v>
      </c>
      <c r="AD50" s="2"/>
      <c r="AE50" s="4">
        <v>42062</v>
      </c>
      <c r="AF50" s="6" t="s">
        <v>382</v>
      </c>
      <c r="AG50" s="4" t="s">
        <v>168</v>
      </c>
      <c r="AH50" s="8">
        <v>47015</v>
      </c>
      <c r="AI50" s="4">
        <v>42062</v>
      </c>
      <c r="AJ50" s="305" t="s">
        <v>675</v>
      </c>
      <c r="AK50" s="306" t="s">
        <v>715</v>
      </c>
      <c r="AL50" s="306" t="s">
        <v>691</v>
      </c>
      <c r="AM50" s="8"/>
      <c r="AN50" s="8">
        <v>12000000</v>
      </c>
      <c r="AO50" s="11"/>
      <c r="AP50" s="18">
        <f t="shared" si="1"/>
        <v>12000000</v>
      </c>
      <c r="AQ50" s="48" t="s">
        <v>40</v>
      </c>
      <c r="AR50" s="49" t="s">
        <v>101</v>
      </c>
      <c r="AS50" s="49" t="s">
        <v>101</v>
      </c>
      <c r="AT50" s="49" t="s">
        <v>101</v>
      </c>
      <c r="AU50" s="50" t="s">
        <v>101</v>
      </c>
      <c r="AV50" s="23">
        <v>42062</v>
      </c>
      <c r="AW50" s="4">
        <f>+AV50+307</f>
        <v>42369</v>
      </c>
      <c r="AX50" s="8">
        <f t="shared" si="27"/>
        <v>307</v>
      </c>
      <c r="AY50" s="8"/>
      <c r="AZ50" s="8"/>
      <c r="BA50" s="212" t="s">
        <v>48</v>
      </c>
      <c r="BB50" s="17" t="e">
        <f>LOOKUP(BA50,#REF!,#REF!)</f>
        <v>#REF!</v>
      </c>
      <c r="BC50" s="310" t="s">
        <v>1745</v>
      </c>
      <c r="BD50" s="89"/>
      <c r="BE50" s="28">
        <v>42139</v>
      </c>
      <c r="BF50" s="30">
        <v>6000000</v>
      </c>
      <c r="BG50" s="107">
        <v>0.13333333333333333</v>
      </c>
      <c r="BH50" s="28">
        <v>42139</v>
      </c>
      <c r="BI50" s="31">
        <v>0</v>
      </c>
      <c r="BJ50" s="66"/>
      <c r="BK50" s="79"/>
      <c r="BL50" s="32"/>
      <c r="BM50" s="32"/>
      <c r="BN50" s="55"/>
      <c r="BO50" s="33"/>
      <c r="BP50" s="67"/>
      <c r="BQ50" s="73"/>
      <c r="BR50" s="35"/>
      <c r="BS50" s="36"/>
      <c r="BT50" s="62"/>
      <c r="BU50" s="37"/>
      <c r="BV50" s="316">
        <f t="shared" si="9"/>
        <v>0</v>
      </c>
      <c r="BW50" s="317">
        <f t="shared" si="10"/>
        <v>6000000</v>
      </c>
      <c r="BX50" s="234">
        <f t="shared" si="11"/>
        <v>18000000</v>
      </c>
      <c r="BY50" s="41"/>
      <c r="BZ50" s="29"/>
      <c r="CA50" s="29"/>
      <c r="CB50" s="29"/>
      <c r="CC50" s="40"/>
      <c r="CD50" s="42"/>
      <c r="CE50" s="34"/>
      <c r="CF50" s="34"/>
      <c r="CG50" s="34"/>
      <c r="CH50" s="33"/>
      <c r="CI50" s="43"/>
      <c r="CJ50" s="44"/>
      <c r="CK50" s="38"/>
      <c r="CL50" s="38"/>
      <c r="CM50" s="39"/>
      <c r="CN50" s="45"/>
      <c r="CO50" s="71">
        <f t="shared" si="28"/>
        <v>42369</v>
      </c>
      <c r="CP50" s="46"/>
      <c r="CQ50" s="72"/>
      <c r="CR50" s="47"/>
      <c r="CS50" s="287" t="e">
        <f>+SUMIFS(#REF!,#REF!,AH50)</f>
        <v>#REF!</v>
      </c>
      <c r="CT50" s="288" t="e">
        <f>+SUMIFS(#REF!,#REF!,BD50)+SUMIFS(#REF!,#REF!,BJ50)+SUMIFS(#REF!,#REF!,BP50)</f>
        <v>#REF!</v>
      </c>
      <c r="CU50" s="228" t="e">
        <f t="shared" si="12"/>
        <v>#REF!</v>
      </c>
      <c r="CV50" s="225"/>
      <c r="CW50" s="58" t="str">
        <f t="shared" si="29"/>
        <v>EJECUCION</v>
      </c>
      <c r="CX50" s="292"/>
      <c r="CY50" s="60">
        <f t="shared" si="30"/>
        <v>42062</v>
      </c>
      <c r="CZ50" s="58">
        <f t="shared" si="31"/>
        <v>42369</v>
      </c>
      <c r="DA50" s="59">
        <f t="shared" si="17"/>
        <v>307</v>
      </c>
      <c r="DB50" s="160">
        <f t="shared" si="32"/>
        <v>215</v>
      </c>
      <c r="DC50" s="301">
        <f t="shared" si="14"/>
        <v>70.032573289902274</v>
      </c>
      <c r="DD50" s="299"/>
      <c r="DE50" s="59">
        <f t="shared" si="15"/>
        <v>70.032573289902274</v>
      </c>
      <c r="DF50" s="303" t="e">
        <f t="shared" si="16"/>
        <v>#REF!</v>
      </c>
    </row>
    <row r="51" spans="2:110" s="21" customFormat="1" ht="99.95" hidden="1" customHeight="1" x14ac:dyDescent="0.25">
      <c r="B51" s="307">
        <v>6.6666666666666666E-2</v>
      </c>
      <c r="C51" s="86">
        <f t="shared" si="0"/>
        <v>28</v>
      </c>
      <c r="D51" s="1"/>
      <c r="E51" s="2" t="s">
        <v>39</v>
      </c>
      <c r="F51" s="81" t="s">
        <v>1066</v>
      </c>
      <c r="G51" s="76"/>
      <c r="H51" s="16">
        <v>42047</v>
      </c>
      <c r="I51" s="56" t="s">
        <v>105</v>
      </c>
      <c r="J51" s="14" t="s">
        <v>68</v>
      </c>
      <c r="K51" s="74" t="s">
        <v>383</v>
      </c>
      <c r="L51" s="5">
        <v>34</v>
      </c>
      <c r="M51" s="13">
        <v>801217</v>
      </c>
      <c r="N51" s="13" t="s">
        <v>158</v>
      </c>
      <c r="O51" s="8">
        <v>15000000</v>
      </c>
      <c r="P51" s="80" t="s">
        <v>20</v>
      </c>
      <c r="Q51" s="4" t="s">
        <v>15</v>
      </c>
      <c r="R51" s="69"/>
      <c r="S51" s="231"/>
      <c r="T51" s="70"/>
      <c r="U51" s="108">
        <v>28</v>
      </c>
      <c r="V51" s="203">
        <v>42047</v>
      </c>
      <c r="W51" s="204">
        <v>0</v>
      </c>
      <c r="X51" s="14" t="s">
        <v>58</v>
      </c>
      <c r="Y51" s="14" t="s">
        <v>151</v>
      </c>
      <c r="Z51" s="14" t="s">
        <v>80</v>
      </c>
      <c r="AA51" s="14" t="s">
        <v>80</v>
      </c>
      <c r="AB51" s="57" t="s">
        <v>375</v>
      </c>
      <c r="AC51" s="15">
        <v>79262899</v>
      </c>
      <c r="AD51" s="2"/>
      <c r="AE51" s="4">
        <v>42045</v>
      </c>
      <c r="AF51" s="6" t="s">
        <v>384</v>
      </c>
      <c r="AG51" s="4" t="s">
        <v>305</v>
      </c>
      <c r="AH51" s="8">
        <v>35215</v>
      </c>
      <c r="AI51" s="4">
        <v>42045</v>
      </c>
      <c r="AJ51" s="305" t="s">
        <v>680</v>
      </c>
      <c r="AK51" s="306" t="s">
        <v>850</v>
      </c>
      <c r="AL51" s="306" t="s">
        <v>684</v>
      </c>
      <c r="AM51" s="8">
        <v>3000000</v>
      </c>
      <c r="AN51" s="8">
        <v>15000000</v>
      </c>
      <c r="AO51" s="11"/>
      <c r="AP51" s="18">
        <f t="shared" si="1"/>
        <v>15000000</v>
      </c>
      <c r="AQ51" s="48" t="s">
        <v>40</v>
      </c>
      <c r="AR51" s="49" t="s">
        <v>101</v>
      </c>
      <c r="AS51" s="49" t="s">
        <v>101</v>
      </c>
      <c r="AT51" s="49" t="s">
        <v>101</v>
      </c>
      <c r="AU51" s="50" t="s">
        <v>101</v>
      </c>
      <c r="AV51" s="23">
        <v>42045</v>
      </c>
      <c r="AW51" s="4">
        <f>+AV51+(5*30)</f>
        <v>42195</v>
      </c>
      <c r="AX51" s="8">
        <f t="shared" si="27"/>
        <v>150</v>
      </c>
      <c r="AY51" s="8"/>
      <c r="AZ51" s="8"/>
      <c r="BA51" s="212" t="s">
        <v>79</v>
      </c>
      <c r="BB51" s="17" t="e">
        <f>LOOKUP(BA51,#REF!,#REF!)</f>
        <v>#REF!</v>
      </c>
      <c r="BC51" s="310"/>
      <c r="BD51" s="63"/>
      <c r="BE51" s="28"/>
      <c r="BF51" s="30"/>
      <c r="BG51" s="30"/>
      <c r="BH51" s="28"/>
      <c r="BI51" s="31"/>
      <c r="BJ51" s="66"/>
      <c r="BK51" s="79"/>
      <c r="BL51" s="32"/>
      <c r="BM51" s="32"/>
      <c r="BN51" s="55"/>
      <c r="BO51" s="33"/>
      <c r="BP51" s="67"/>
      <c r="BQ51" s="73"/>
      <c r="BR51" s="35"/>
      <c r="BS51" s="36"/>
      <c r="BT51" s="62"/>
      <c r="BU51" s="37"/>
      <c r="BV51" s="316">
        <f t="shared" si="9"/>
        <v>0</v>
      </c>
      <c r="BW51" s="317">
        <f t="shared" si="10"/>
        <v>0</v>
      </c>
      <c r="BX51" s="234">
        <f t="shared" si="11"/>
        <v>15000000</v>
      </c>
      <c r="BY51" s="41"/>
      <c r="BZ51" s="29"/>
      <c r="CA51" s="29"/>
      <c r="CB51" s="29"/>
      <c r="CC51" s="40"/>
      <c r="CD51" s="42"/>
      <c r="CE51" s="34"/>
      <c r="CF51" s="34"/>
      <c r="CG51" s="34"/>
      <c r="CH51" s="33"/>
      <c r="CI51" s="43"/>
      <c r="CJ51" s="44"/>
      <c r="CK51" s="38"/>
      <c r="CL51" s="38"/>
      <c r="CM51" s="39"/>
      <c r="CN51" s="45"/>
      <c r="CO51" s="71">
        <f t="shared" si="28"/>
        <v>42195</v>
      </c>
      <c r="CP51" s="46"/>
      <c r="CQ51" s="72"/>
      <c r="CR51" s="47"/>
      <c r="CS51" s="287" t="e">
        <f>+SUMIFS(#REF!,#REF!,AH51)</f>
        <v>#REF!</v>
      </c>
      <c r="CT51" s="288" t="e">
        <f>+SUMIFS(#REF!,#REF!,BD51)+SUMIFS(#REF!,#REF!,BJ51)+SUMIFS(#REF!,#REF!,BP51)</f>
        <v>#REF!</v>
      </c>
      <c r="CU51" s="228" t="e">
        <f t="shared" si="12"/>
        <v>#REF!</v>
      </c>
      <c r="CV51" s="225"/>
      <c r="CW51" s="58" t="str">
        <f t="shared" si="29"/>
        <v>EJECUCION</v>
      </c>
      <c r="CX51" s="292"/>
      <c r="CY51" s="60">
        <f t="shared" si="30"/>
        <v>42045</v>
      </c>
      <c r="CZ51" s="58">
        <f t="shared" si="31"/>
        <v>42195</v>
      </c>
      <c r="DA51" s="59">
        <f t="shared" si="17"/>
        <v>150</v>
      </c>
      <c r="DB51" s="160">
        <f t="shared" si="32"/>
        <v>232</v>
      </c>
      <c r="DC51" s="301">
        <f t="shared" si="14"/>
        <v>100</v>
      </c>
      <c r="DD51" s="299"/>
      <c r="DE51" s="59">
        <f t="shared" si="15"/>
        <v>100</v>
      </c>
      <c r="DF51" s="303" t="e">
        <f t="shared" si="16"/>
        <v>#REF!</v>
      </c>
    </row>
    <row r="52" spans="2:110" s="21" customFormat="1" ht="99.95" hidden="1" customHeight="1" x14ac:dyDescent="0.25">
      <c r="B52" s="307">
        <v>6.6666666666666666E-2</v>
      </c>
      <c r="C52" s="86">
        <f t="shared" si="0"/>
        <v>29</v>
      </c>
      <c r="D52" s="1"/>
      <c r="E52" s="2" t="s">
        <v>39</v>
      </c>
      <c r="F52" s="81" t="s">
        <v>1064</v>
      </c>
      <c r="G52" s="76"/>
      <c r="H52" s="16">
        <v>42047</v>
      </c>
      <c r="I52" s="56" t="s">
        <v>105</v>
      </c>
      <c r="J52" s="14" t="s">
        <v>124</v>
      </c>
      <c r="K52" s="74" t="s">
        <v>385</v>
      </c>
      <c r="L52" s="5">
        <v>18</v>
      </c>
      <c r="M52" s="13">
        <v>811617</v>
      </c>
      <c r="N52" s="13" t="s">
        <v>208</v>
      </c>
      <c r="O52" s="8">
        <v>287994863</v>
      </c>
      <c r="P52" s="80" t="s">
        <v>20</v>
      </c>
      <c r="Q52" s="4" t="s">
        <v>15</v>
      </c>
      <c r="R52" s="69"/>
      <c r="S52" s="231"/>
      <c r="T52" s="70"/>
      <c r="U52" s="108">
        <v>29</v>
      </c>
      <c r="V52" s="203">
        <v>42047</v>
      </c>
      <c r="W52" s="204">
        <v>0</v>
      </c>
      <c r="X52" s="14" t="s">
        <v>22</v>
      </c>
      <c r="Y52" s="14" t="s">
        <v>386</v>
      </c>
      <c r="Z52" s="14" t="s">
        <v>80</v>
      </c>
      <c r="AA52" s="14" t="s">
        <v>80</v>
      </c>
      <c r="AB52" s="57" t="s">
        <v>376</v>
      </c>
      <c r="AC52" s="15">
        <v>860002693</v>
      </c>
      <c r="AD52" s="2" t="s">
        <v>72</v>
      </c>
      <c r="AE52" s="4">
        <v>42045</v>
      </c>
      <c r="AF52" s="6" t="s">
        <v>387</v>
      </c>
      <c r="AG52" s="4" t="s">
        <v>173</v>
      </c>
      <c r="AH52" s="8">
        <v>35315</v>
      </c>
      <c r="AI52" s="4">
        <v>42045</v>
      </c>
      <c r="AJ52" s="305" t="s">
        <v>675</v>
      </c>
      <c r="AK52" s="306" t="s">
        <v>1309</v>
      </c>
      <c r="AL52" s="306" t="s">
        <v>679</v>
      </c>
      <c r="AM52" s="8"/>
      <c r="AN52" s="8">
        <v>287994863</v>
      </c>
      <c r="AO52" s="11"/>
      <c r="AP52" s="18">
        <f t="shared" si="1"/>
        <v>287994863</v>
      </c>
      <c r="AQ52" s="24" t="s">
        <v>1313</v>
      </c>
      <c r="AR52" s="25" t="s">
        <v>391</v>
      </c>
      <c r="AS52" s="25" t="s">
        <v>392</v>
      </c>
      <c r="AT52" s="25" t="s">
        <v>194</v>
      </c>
      <c r="AU52" s="26">
        <v>42046</v>
      </c>
      <c r="AV52" s="61">
        <v>42054</v>
      </c>
      <c r="AW52" s="4">
        <f>+AV52+(5*30)+23</f>
        <v>42227</v>
      </c>
      <c r="AX52" s="8">
        <f t="shared" si="27"/>
        <v>173</v>
      </c>
      <c r="AY52" s="7">
        <f>+AW52+(3*365)</f>
        <v>43322</v>
      </c>
      <c r="AZ52" s="8"/>
      <c r="BA52" s="212" t="s">
        <v>49</v>
      </c>
      <c r="BB52" s="17" t="e">
        <f>LOOKUP(BA52,#REF!,#REF!)</f>
        <v>#REF!</v>
      </c>
      <c r="BC52" s="310"/>
      <c r="BD52" s="63"/>
      <c r="BE52" s="28"/>
      <c r="BF52" s="30"/>
      <c r="BG52" s="30"/>
      <c r="BH52" s="28"/>
      <c r="BI52" s="31"/>
      <c r="BJ52" s="66"/>
      <c r="BK52" s="79"/>
      <c r="BL52" s="32"/>
      <c r="BM52" s="32"/>
      <c r="BN52" s="55"/>
      <c r="BO52" s="33"/>
      <c r="BP52" s="67"/>
      <c r="BQ52" s="73"/>
      <c r="BR52" s="35"/>
      <c r="BS52" s="36"/>
      <c r="BT52" s="62"/>
      <c r="BU52" s="37"/>
      <c r="BV52" s="316">
        <f t="shared" si="9"/>
        <v>0</v>
      </c>
      <c r="BW52" s="317">
        <f t="shared" si="10"/>
        <v>0</v>
      </c>
      <c r="BX52" s="234">
        <f t="shared" si="11"/>
        <v>287994863</v>
      </c>
      <c r="BY52" s="41"/>
      <c r="BZ52" s="29"/>
      <c r="CA52" s="29"/>
      <c r="CB52" s="29"/>
      <c r="CC52" s="40"/>
      <c r="CD52" s="42"/>
      <c r="CE52" s="34"/>
      <c r="CF52" s="34"/>
      <c r="CG52" s="34"/>
      <c r="CH52" s="33"/>
      <c r="CI52" s="43"/>
      <c r="CJ52" s="44"/>
      <c r="CK52" s="38"/>
      <c r="CL52" s="38"/>
      <c r="CM52" s="39"/>
      <c r="CN52" s="45"/>
      <c r="CO52" s="71">
        <f t="shared" si="28"/>
        <v>42227</v>
      </c>
      <c r="CP52" s="46"/>
      <c r="CQ52" s="72"/>
      <c r="CR52" s="47"/>
      <c r="CS52" s="287" t="e">
        <f>+SUMIFS(#REF!,#REF!,AH52)</f>
        <v>#REF!</v>
      </c>
      <c r="CT52" s="288" t="e">
        <f>+SUMIFS(#REF!,#REF!,BD52)+SUMIFS(#REF!,#REF!,BJ52)+SUMIFS(#REF!,#REF!,BP52)</f>
        <v>#REF!</v>
      </c>
      <c r="CU52" s="228" t="e">
        <f t="shared" si="12"/>
        <v>#REF!</v>
      </c>
      <c r="CV52" s="225"/>
      <c r="CW52" s="58" t="str">
        <f t="shared" si="29"/>
        <v>EJECUCION</v>
      </c>
      <c r="CX52" s="292"/>
      <c r="CY52" s="60">
        <f t="shared" si="30"/>
        <v>42054</v>
      </c>
      <c r="CZ52" s="58">
        <f t="shared" si="31"/>
        <v>42227</v>
      </c>
      <c r="DA52" s="59">
        <f t="shared" si="17"/>
        <v>173</v>
      </c>
      <c r="DB52" s="160">
        <f t="shared" si="32"/>
        <v>223</v>
      </c>
      <c r="DC52" s="301">
        <f t="shared" si="14"/>
        <v>100</v>
      </c>
      <c r="DD52" s="299"/>
      <c r="DE52" s="59">
        <f t="shared" si="15"/>
        <v>100</v>
      </c>
      <c r="DF52" s="303" t="e">
        <f t="shared" si="16"/>
        <v>#REF!</v>
      </c>
    </row>
    <row r="53" spans="2:110" s="21" customFormat="1" ht="99.95" hidden="1" customHeight="1" x14ac:dyDescent="0.25">
      <c r="B53" s="307">
        <v>6.6666666666666666E-2</v>
      </c>
      <c r="C53" s="86">
        <f t="shared" si="0"/>
        <v>30</v>
      </c>
      <c r="D53" s="1"/>
      <c r="E53" s="2" t="s">
        <v>39</v>
      </c>
      <c r="F53" s="81" t="s">
        <v>1067</v>
      </c>
      <c r="G53" s="76"/>
      <c r="H53" s="16">
        <v>42051</v>
      </c>
      <c r="I53" s="56" t="s">
        <v>105</v>
      </c>
      <c r="J53" s="14" t="s">
        <v>68</v>
      </c>
      <c r="K53" s="74" t="s">
        <v>388</v>
      </c>
      <c r="L53" s="5">
        <v>62</v>
      </c>
      <c r="M53" s="13">
        <v>551115</v>
      </c>
      <c r="N53" s="13" t="s">
        <v>389</v>
      </c>
      <c r="O53" s="8">
        <v>19000000</v>
      </c>
      <c r="P53" s="80" t="s">
        <v>20</v>
      </c>
      <c r="Q53" s="4" t="s">
        <v>15</v>
      </c>
      <c r="R53" s="69"/>
      <c r="S53" s="231"/>
      <c r="T53" s="70"/>
      <c r="U53" s="108">
        <v>30</v>
      </c>
      <c r="V53" s="203">
        <v>42051</v>
      </c>
      <c r="W53" s="204">
        <v>0</v>
      </c>
      <c r="X53" s="14" t="s">
        <v>130</v>
      </c>
      <c r="Y53" s="14" t="s">
        <v>130</v>
      </c>
      <c r="Z53" s="14" t="s">
        <v>80</v>
      </c>
      <c r="AA53" s="14" t="s">
        <v>80</v>
      </c>
      <c r="AB53" s="57" t="s">
        <v>128</v>
      </c>
      <c r="AC53" s="15">
        <v>830041326</v>
      </c>
      <c r="AD53" s="2" t="s">
        <v>67</v>
      </c>
      <c r="AE53" s="4">
        <v>42051</v>
      </c>
      <c r="AF53" s="6" t="s">
        <v>390</v>
      </c>
      <c r="AG53" s="4" t="s">
        <v>174</v>
      </c>
      <c r="AH53" s="8">
        <v>37315</v>
      </c>
      <c r="AI53" s="4">
        <v>42051</v>
      </c>
      <c r="AJ53" s="305" t="s">
        <v>680</v>
      </c>
      <c r="AK53" s="306" t="s">
        <v>808</v>
      </c>
      <c r="AL53" s="306" t="s">
        <v>679</v>
      </c>
      <c r="AM53" s="8"/>
      <c r="AN53" s="8">
        <v>19000000</v>
      </c>
      <c r="AO53" s="11"/>
      <c r="AP53" s="18">
        <f t="shared" si="1"/>
        <v>19000000</v>
      </c>
      <c r="AQ53" s="48" t="s">
        <v>40</v>
      </c>
      <c r="AR53" s="49" t="s">
        <v>101</v>
      </c>
      <c r="AS53" s="49" t="s">
        <v>101</v>
      </c>
      <c r="AT53" s="49" t="s">
        <v>101</v>
      </c>
      <c r="AU53" s="50" t="s">
        <v>101</v>
      </c>
      <c r="AV53" s="23">
        <v>42052</v>
      </c>
      <c r="AW53" s="4">
        <f>+AV53+(6*30)</f>
        <v>42232</v>
      </c>
      <c r="AX53" s="8">
        <f t="shared" si="27"/>
        <v>180</v>
      </c>
      <c r="AY53" s="8"/>
      <c r="AZ53" s="8"/>
      <c r="BA53" s="212" t="s">
        <v>79</v>
      </c>
      <c r="BB53" s="17" t="e">
        <f>LOOKUP(BA53,#REF!,#REF!)</f>
        <v>#REF!</v>
      </c>
      <c r="BC53" s="310"/>
      <c r="BD53" s="63"/>
      <c r="BE53" s="28"/>
      <c r="BF53" s="30"/>
      <c r="BG53" s="30"/>
      <c r="BH53" s="28"/>
      <c r="BI53" s="31"/>
      <c r="BJ53" s="66"/>
      <c r="BK53" s="79"/>
      <c r="BL53" s="32"/>
      <c r="BM53" s="32"/>
      <c r="BN53" s="55"/>
      <c r="BO53" s="33"/>
      <c r="BP53" s="67"/>
      <c r="BQ53" s="73"/>
      <c r="BR53" s="35"/>
      <c r="BS53" s="36"/>
      <c r="BT53" s="62"/>
      <c r="BU53" s="37"/>
      <c r="BV53" s="316">
        <f t="shared" si="9"/>
        <v>0</v>
      </c>
      <c r="BW53" s="317">
        <f t="shared" si="10"/>
        <v>0</v>
      </c>
      <c r="BX53" s="234">
        <f t="shared" si="11"/>
        <v>19000000</v>
      </c>
      <c r="BY53" s="41"/>
      <c r="BZ53" s="29"/>
      <c r="CA53" s="29"/>
      <c r="CB53" s="29"/>
      <c r="CC53" s="40"/>
      <c r="CD53" s="42"/>
      <c r="CE53" s="34"/>
      <c r="CF53" s="34"/>
      <c r="CG53" s="34"/>
      <c r="CH53" s="33"/>
      <c r="CI53" s="43"/>
      <c r="CJ53" s="44"/>
      <c r="CK53" s="38"/>
      <c r="CL53" s="38"/>
      <c r="CM53" s="39"/>
      <c r="CN53" s="45"/>
      <c r="CO53" s="71">
        <f t="shared" si="28"/>
        <v>42232</v>
      </c>
      <c r="CP53" s="46"/>
      <c r="CQ53" s="72"/>
      <c r="CR53" s="47"/>
      <c r="CS53" s="287" t="e">
        <f>+SUMIFS(#REF!,#REF!,AH53)</f>
        <v>#REF!</v>
      </c>
      <c r="CT53" s="288" t="e">
        <f>+SUMIFS(#REF!,#REF!,BD53)+SUMIFS(#REF!,#REF!,BJ53)+SUMIFS(#REF!,#REF!,BP53)</f>
        <v>#REF!</v>
      </c>
      <c r="CU53" s="228" t="e">
        <f t="shared" si="12"/>
        <v>#REF!</v>
      </c>
      <c r="CV53" s="225"/>
      <c r="CW53" s="58" t="str">
        <f t="shared" si="29"/>
        <v>EJECUCION</v>
      </c>
      <c r="CX53" s="292"/>
      <c r="CY53" s="60">
        <f t="shared" si="30"/>
        <v>42052</v>
      </c>
      <c r="CZ53" s="58">
        <f t="shared" si="31"/>
        <v>42232</v>
      </c>
      <c r="DA53" s="59">
        <f t="shared" si="17"/>
        <v>180</v>
      </c>
      <c r="DB53" s="160">
        <f t="shared" si="32"/>
        <v>225</v>
      </c>
      <c r="DC53" s="301">
        <f t="shared" si="14"/>
        <v>100</v>
      </c>
      <c r="DD53" s="299"/>
      <c r="DE53" s="59">
        <f t="shared" si="15"/>
        <v>100</v>
      </c>
      <c r="DF53" s="303" t="e">
        <f t="shared" si="16"/>
        <v>#REF!</v>
      </c>
    </row>
    <row r="54" spans="2:110" s="21" customFormat="1" ht="99.95" hidden="1" customHeight="1" x14ac:dyDescent="0.25">
      <c r="B54" s="307">
        <v>6.6666666666666666E-2</v>
      </c>
      <c r="C54" s="86">
        <f t="shared" si="0"/>
        <v>31</v>
      </c>
      <c r="D54" s="1"/>
      <c r="E54" s="2" t="s">
        <v>39</v>
      </c>
      <c r="F54" s="81" t="s">
        <v>1065</v>
      </c>
      <c r="G54" s="76"/>
      <c r="H54" s="16">
        <v>42052</v>
      </c>
      <c r="I54" s="56" t="s">
        <v>105</v>
      </c>
      <c r="J54" s="14" t="s">
        <v>68</v>
      </c>
      <c r="K54" s="74" t="s">
        <v>393</v>
      </c>
      <c r="L54" s="5">
        <v>35</v>
      </c>
      <c r="M54" s="13">
        <v>801217</v>
      </c>
      <c r="N54" s="13" t="s">
        <v>158</v>
      </c>
      <c r="O54" s="8">
        <v>20000000</v>
      </c>
      <c r="P54" s="80" t="s">
        <v>20</v>
      </c>
      <c r="Q54" s="4" t="s">
        <v>15</v>
      </c>
      <c r="R54" s="69"/>
      <c r="S54" s="231"/>
      <c r="T54" s="70"/>
      <c r="U54" s="108">
        <v>31</v>
      </c>
      <c r="V54" s="203">
        <v>42052</v>
      </c>
      <c r="W54" s="204">
        <v>0</v>
      </c>
      <c r="X54" s="14" t="s">
        <v>58</v>
      </c>
      <c r="Y54" s="14" t="s">
        <v>151</v>
      </c>
      <c r="Z54" s="14" t="s">
        <v>80</v>
      </c>
      <c r="AA54" s="14" t="s">
        <v>80</v>
      </c>
      <c r="AB54" s="57" t="s">
        <v>377</v>
      </c>
      <c r="AC54" s="15">
        <v>79672351</v>
      </c>
      <c r="AD54" s="2"/>
      <c r="AE54" s="4">
        <v>42052</v>
      </c>
      <c r="AF54" s="6" t="s">
        <v>394</v>
      </c>
      <c r="AG54" s="4" t="s">
        <v>305</v>
      </c>
      <c r="AH54" s="8">
        <v>38315</v>
      </c>
      <c r="AI54" s="4">
        <v>42052</v>
      </c>
      <c r="AJ54" s="305" t="s">
        <v>680</v>
      </c>
      <c r="AK54" s="306" t="s">
        <v>807</v>
      </c>
      <c r="AL54" s="306" t="s">
        <v>679</v>
      </c>
      <c r="AM54" s="8">
        <v>4000000</v>
      </c>
      <c r="AN54" s="8">
        <v>20000000</v>
      </c>
      <c r="AO54" s="11"/>
      <c r="AP54" s="18">
        <f t="shared" si="1"/>
        <v>20000000</v>
      </c>
      <c r="AQ54" s="48" t="s">
        <v>40</v>
      </c>
      <c r="AR54" s="49" t="s">
        <v>101</v>
      </c>
      <c r="AS54" s="49" t="s">
        <v>101</v>
      </c>
      <c r="AT54" s="49" t="s">
        <v>101</v>
      </c>
      <c r="AU54" s="50" t="s">
        <v>101</v>
      </c>
      <c r="AV54" s="23">
        <v>42052</v>
      </c>
      <c r="AW54" s="4">
        <f>+AV54+(5*30)</f>
        <v>42202</v>
      </c>
      <c r="AX54" s="8">
        <f t="shared" si="27"/>
        <v>150</v>
      </c>
      <c r="AY54" s="8"/>
      <c r="AZ54" s="8"/>
      <c r="BA54" s="212" t="s">
        <v>79</v>
      </c>
      <c r="BB54" s="17" t="e">
        <f>LOOKUP(BA54,#REF!,#REF!)</f>
        <v>#REF!</v>
      </c>
      <c r="BC54" s="310"/>
      <c r="BD54" s="63"/>
      <c r="BE54" s="28"/>
      <c r="BF54" s="30"/>
      <c r="BG54" s="30"/>
      <c r="BH54" s="28"/>
      <c r="BI54" s="31"/>
      <c r="BJ54" s="66"/>
      <c r="BK54" s="79"/>
      <c r="BL54" s="32"/>
      <c r="BM54" s="32"/>
      <c r="BN54" s="55"/>
      <c r="BO54" s="33"/>
      <c r="BP54" s="67"/>
      <c r="BQ54" s="73"/>
      <c r="BR54" s="35"/>
      <c r="BS54" s="36"/>
      <c r="BT54" s="62"/>
      <c r="BU54" s="37"/>
      <c r="BV54" s="316">
        <f t="shared" si="9"/>
        <v>0</v>
      </c>
      <c r="BW54" s="317">
        <f t="shared" si="10"/>
        <v>0</v>
      </c>
      <c r="BX54" s="234">
        <f t="shared" si="11"/>
        <v>20000000</v>
      </c>
      <c r="BY54" s="41"/>
      <c r="BZ54" s="29"/>
      <c r="CA54" s="29"/>
      <c r="CB54" s="29"/>
      <c r="CC54" s="40"/>
      <c r="CD54" s="42"/>
      <c r="CE54" s="34"/>
      <c r="CF54" s="34"/>
      <c r="CG54" s="34"/>
      <c r="CH54" s="33"/>
      <c r="CI54" s="43"/>
      <c r="CJ54" s="44"/>
      <c r="CK54" s="38"/>
      <c r="CL54" s="38"/>
      <c r="CM54" s="39"/>
      <c r="CN54" s="45"/>
      <c r="CO54" s="71">
        <f t="shared" si="28"/>
        <v>42202</v>
      </c>
      <c r="CP54" s="46"/>
      <c r="CQ54" s="72"/>
      <c r="CR54" s="47"/>
      <c r="CS54" s="287" t="e">
        <f>+SUMIFS(#REF!,#REF!,AH54)</f>
        <v>#REF!</v>
      </c>
      <c r="CT54" s="288" t="e">
        <f>+SUMIFS(#REF!,#REF!,BD54)+SUMIFS(#REF!,#REF!,BJ54)+SUMIFS(#REF!,#REF!,BP54)</f>
        <v>#REF!</v>
      </c>
      <c r="CU54" s="228" t="e">
        <f t="shared" si="12"/>
        <v>#REF!</v>
      </c>
      <c r="CV54" s="225"/>
      <c r="CW54" s="58" t="str">
        <f t="shared" si="29"/>
        <v>EJECUCION</v>
      </c>
      <c r="CX54" s="292"/>
      <c r="CY54" s="60">
        <f t="shared" si="30"/>
        <v>42052</v>
      </c>
      <c r="CZ54" s="58">
        <f t="shared" si="31"/>
        <v>42202</v>
      </c>
      <c r="DA54" s="59">
        <f t="shared" si="17"/>
        <v>150</v>
      </c>
      <c r="DB54" s="160">
        <f t="shared" si="32"/>
        <v>225</v>
      </c>
      <c r="DC54" s="301">
        <f t="shared" si="14"/>
        <v>100</v>
      </c>
      <c r="DD54" s="299"/>
      <c r="DE54" s="59">
        <f t="shared" si="15"/>
        <v>100</v>
      </c>
      <c r="DF54" s="303" t="e">
        <f t="shared" si="16"/>
        <v>#REF!</v>
      </c>
    </row>
    <row r="55" spans="2:110" s="21" customFormat="1" ht="99.95" hidden="1" customHeight="1" x14ac:dyDescent="0.25">
      <c r="B55" s="307">
        <v>6.6666666666666666E-2</v>
      </c>
      <c r="C55" s="97">
        <f t="shared" si="0"/>
        <v>1561</v>
      </c>
      <c r="D55" s="1"/>
      <c r="E55" s="2" t="s">
        <v>211</v>
      </c>
      <c r="F55" s="81" t="s">
        <v>1271</v>
      </c>
      <c r="G55" s="76"/>
      <c r="H55" s="16">
        <v>42053</v>
      </c>
      <c r="I55" s="56" t="s">
        <v>212</v>
      </c>
      <c r="J55" s="14" t="s">
        <v>121</v>
      </c>
      <c r="K55" s="74" t="s">
        <v>488</v>
      </c>
      <c r="L55" s="5"/>
      <c r="M55" s="13"/>
      <c r="N55" s="13"/>
      <c r="O55" s="8">
        <f>+AN55</f>
        <v>28238800</v>
      </c>
      <c r="P55" s="80" t="s">
        <v>20</v>
      </c>
      <c r="Q55" s="4" t="s">
        <v>15</v>
      </c>
      <c r="R55" s="69"/>
      <c r="S55" s="231"/>
      <c r="T55" s="70"/>
      <c r="U55" s="109">
        <v>1561</v>
      </c>
      <c r="V55" s="203">
        <v>42053</v>
      </c>
      <c r="W55" s="204">
        <v>0</v>
      </c>
      <c r="X55" s="14" t="s">
        <v>21</v>
      </c>
      <c r="Y55" s="14" t="s">
        <v>21</v>
      </c>
      <c r="Z55" s="14" t="s">
        <v>80</v>
      </c>
      <c r="AA55" s="14" t="s">
        <v>80</v>
      </c>
      <c r="AB55" s="57" t="s">
        <v>485</v>
      </c>
      <c r="AC55" s="15">
        <v>890900943</v>
      </c>
      <c r="AD55" s="2" t="s">
        <v>34</v>
      </c>
      <c r="AE55" s="4">
        <v>42053</v>
      </c>
      <c r="AF55" s="6" t="s">
        <v>486</v>
      </c>
      <c r="AG55" s="4" t="s">
        <v>487</v>
      </c>
      <c r="AH55" s="8">
        <v>39115</v>
      </c>
      <c r="AI55" s="4">
        <v>42053</v>
      </c>
      <c r="AJ55" s="305" t="s">
        <v>675</v>
      </c>
      <c r="AK55" s="306" t="s">
        <v>798</v>
      </c>
      <c r="AL55" s="306" t="s">
        <v>679</v>
      </c>
      <c r="AM55" s="8"/>
      <c r="AN55" s="8">
        <v>28238800</v>
      </c>
      <c r="AO55" s="11"/>
      <c r="AP55" s="18">
        <f t="shared" si="1"/>
        <v>28238800</v>
      </c>
      <c r="AQ55" s="48" t="s">
        <v>40</v>
      </c>
      <c r="AR55" s="49" t="s">
        <v>101</v>
      </c>
      <c r="AS55" s="49" t="s">
        <v>101</v>
      </c>
      <c r="AT55" s="49" t="s">
        <v>101</v>
      </c>
      <c r="AU55" s="50" t="s">
        <v>101</v>
      </c>
      <c r="AV55" s="23">
        <v>42053</v>
      </c>
      <c r="AW55" s="4">
        <v>42081</v>
      </c>
      <c r="AX55" s="8">
        <f t="shared" si="27"/>
        <v>28</v>
      </c>
      <c r="AY55" s="8"/>
      <c r="AZ55" s="8"/>
      <c r="BA55" s="212" t="s">
        <v>43</v>
      </c>
      <c r="BB55" s="17" t="e">
        <f>LOOKUP(BA55,#REF!,#REF!)</f>
        <v>#REF!</v>
      </c>
      <c r="BC55" s="310"/>
      <c r="BD55" s="63"/>
      <c r="BE55" s="28"/>
      <c r="BF55" s="30"/>
      <c r="BG55" s="30"/>
      <c r="BH55" s="28"/>
      <c r="BI55" s="31"/>
      <c r="BJ55" s="66"/>
      <c r="BK55" s="79"/>
      <c r="BL55" s="32"/>
      <c r="BM55" s="32"/>
      <c r="BN55" s="55"/>
      <c r="BO55" s="33"/>
      <c r="BP55" s="67"/>
      <c r="BQ55" s="73"/>
      <c r="BR55" s="35"/>
      <c r="BS55" s="36"/>
      <c r="BT55" s="62"/>
      <c r="BU55" s="37"/>
      <c r="BV55" s="316">
        <f t="shared" si="9"/>
        <v>0</v>
      </c>
      <c r="BW55" s="317">
        <f t="shared" si="10"/>
        <v>0</v>
      </c>
      <c r="BX55" s="234">
        <f t="shared" si="11"/>
        <v>28238800</v>
      </c>
      <c r="BY55" s="41"/>
      <c r="BZ55" s="29"/>
      <c r="CA55" s="29"/>
      <c r="CB55" s="29"/>
      <c r="CC55" s="40"/>
      <c r="CD55" s="42"/>
      <c r="CE55" s="34"/>
      <c r="CF55" s="34"/>
      <c r="CG55" s="34"/>
      <c r="CH55" s="33"/>
      <c r="CI55" s="43"/>
      <c r="CJ55" s="44"/>
      <c r="CK55" s="38"/>
      <c r="CL55" s="38"/>
      <c r="CM55" s="39"/>
      <c r="CN55" s="45"/>
      <c r="CO55" s="71">
        <f t="shared" si="28"/>
        <v>42081</v>
      </c>
      <c r="CP55" s="46"/>
      <c r="CQ55" s="72"/>
      <c r="CR55" s="47"/>
      <c r="CS55" s="287" t="e">
        <f>+SUMIFS(#REF!,#REF!,AH55)</f>
        <v>#REF!</v>
      </c>
      <c r="CT55" s="288" t="e">
        <f>+SUMIFS(#REF!,#REF!,BD55)+SUMIFS(#REF!,#REF!,BJ55)+SUMIFS(#REF!,#REF!,BP55)</f>
        <v>#REF!</v>
      </c>
      <c r="CU55" s="228" t="e">
        <f t="shared" si="12"/>
        <v>#REF!</v>
      </c>
      <c r="CV55" s="225"/>
      <c r="CW55" s="58" t="str">
        <f t="shared" si="29"/>
        <v>EJECUCION</v>
      </c>
      <c r="CX55" s="292"/>
      <c r="CY55" s="60">
        <f t="shared" si="30"/>
        <v>42053</v>
      </c>
      <c r="CZ55" s="58">
        <f t="shared" si="31"/>
        <v>42081</v>
      </c>
      <c r="DA55" s="59">
        <f t="shared" si="17"/>
        <v>28</v>
      </c>
      <c r="DB55" s="160">
        <f t="shared" si="32"/>
        <v>224</v>
      </c>
      <c r="DC55" s="301">
        <f t="shared" si="14"/>
        <v>100</v>
      </c>
      <c r="DD55" s="299"/>
      <c r="DE55" s="59">
        <f t="shared" si="15"/>
        <v>100</v>
      </c>
      <c r="DF55" s="303" t="e">
        <f t="shared" si="16"/>
        <v>#REF!</v>
      </c>
    </row>
    <row r="56" spans="2:110" s="21" customFormat="1" ht="99.95" hidden="1" customHeight="1" x14ac:dyDescent="0.25">
      <c r="B56" s="307">
        <v>0.13333333333333333</v>
      </c>
      <c r="C56" s="86">
        <f t="shared" si="0"/>
        <v>66</v>
      </c>
      <c r="D56" s="1"/>
      <c r="E56" s="2" t="s">
        <v>39</v>
      </c>
      <c r="F56" s="81" t="s">
        <v>1028</v>
      </c>
      <c r="G56" s="19" t="s">
        <v>444</v>
      </c>
      <c r="H56" s="16">
        <v>42055</v>
      </c>
      <c r="I56" s="56" t="s">
        <v>112</v>
      </c>
      <c r="J56" s="14" t="s">
        <v>125</v>
      </c>
      <c r="K56" s="74" t="s">
        <v>163</v>
      </c>
      <c r="L56" s="5">
        <v>110</v>
      </c>
      <c r="M56" s="13">
        <v>851216</v>
      </c>
      <c r="N56" s="13" t="s">
        <v>181</v>
      </c>
      <c r="O56" s="8">
        <v>58000000</v>
      </c>
      <c r="P56" s="80" t="s">
        <v>20</v>
      </c>
      <c r="Q56" s="4" t="s">
        <v>15</v>
      </c>
      <c r="R56" s="69"/>
      <c r="S56" s="231"/>
      <c r="T56" s="70"/>
      <c r="U56" s="77">
        <v>66</v>
      </c>
      <c r="V56" s="203">
        <v>42102</v>
      </c>
      <c r="W56" s="204">
        <v>0</v>
      </c>
      <c r="X56" s="14" t="s">
        <v>58</v>
      </c>
      <c r="Y56" s="14" t="s">
        <v>890</v>
      </c>
      <c r="Z56" s="14" t="s">
        <v>87</v>
      </c>
      <c r="AA56" s="14" t="s">
        <v>87</v>
      </c>
      <c r="AB56" s="57" t="s">
        <v>889</v>
      </c>
      <c r="AC56" s="15">
        <v>900077184</v>
      </c>
      <c r="AD56" s="2" t="s">
        <v>67</v>
      </c>
      <c r="AE56" s="4">
        <v>42102</v>
      </c>
      <c r="AF56" s="6" t="s">
        <v>445</v>
      </c>
      <c r="AG56" s="4" t="s">
        <v>845</v>
      </c>
      <c r="AH56" s="8">
        <v>72015</v>
      </c>
      <c r="AI56" s="4">
        <v>42102</v>
      </c>
      <c r="AJ56" s="305" t="s">
        <v>680</v>
      </c>
      <c r="AK56" s="306" t="s">
        <v>1470</v>
      </c>
      <c r="AL56" s="306" t="s">
        <v>681</v>
      </c>
      <c r="AM56" s="8"/>
      <c r="AN56" s="8">
        <v>58000000</v>
      </c>
      <c r="AO56" s="11"/>
      <c r="AP56" s="18">
        <f t="shared" si="1"/>
        <v>58000000</v>
      </c>
      <c r="AQ56" s="24" t="s">
        <v>59</v>
      </c>
      <c r="AR56" s="25" t="s">
        <v>360</v>
      </c>
      <c r="AS56" s="25" t="s">
        <v>891</v>
      </c>
      <c r="AT56" s="25" t="s">
        <v>664</v>
      </c>
      <c r="AU56" s="26">
        <v>42103</v>
      </c>
      <c r="AV56" s="23">
        <v>42111</v>
      </c>
      <c r="AW56" s="4">
        <v>42369</v>
      </c>
      <c r="AX56" s="8">
        <f t="shared" si="27"/>
        <v>258</v>
      </c>
      <c r="AY56" s="7">
        <f>+AW56+(3*365)</f>
        <v>43464</v>
      </c>
      <c r="AZ56" s="8"/>
      <c r="BA56" s="212" t="s">
        <v>456</v>
      </c>
      <c r="BB56" s="17" t="e">
        <f>LOOKUP(BA56,#REF!,#REF!)</f>
        <v>#REF!</v>
      </c>
      <c r="BC56" s="310"/>
      <c r="BD56" s="63"/>
      <c r="BE56" s="28"/>
      <c r="BF56" s="30"/>
      <c r="BG56" s="30"/>
      <c r="BH56" s="28"/>
      <c r="BI56" s="31"/>
      <c r="BJ56" s="66"/>
      <c r="BK56" s="79"/>
      <c r="BL56" s="32"/>
      <c r="BM56" s="32"/>
      <c r="BN56" s="55"/>
      <c r="BO56" s="33"/>
      <c r="BP56" s="67"/>
      <c r="BQ56" s="73"/>
      <c r="BR56" s="35"/>
      <c r="BS56" s="36"/>
      <c r="BT56" s="62"/>
      <c r="BU56" s="37"/>
      <c r="BV56" s="316">
        <f t="shared" si="9"/>
        <v>0</v>
      </c>
      <c r="BW56" s="317">
        <f t="shared" si="10"/>
        <v>0</v>
      </c>
      <c r="BX56" s="234">
        <f t="shared" si="11"/>
        <v>58000000</v>
      </c>
      <c r="BY56" s="41"/>
      <c r="BZ56" s="29"/>
      <c r="CA56" s="29"/>
      <c r="CB56" s="29"/>
      <c r="CC56" s="40"/>
      <c r="CD56" s="42"/>
      <c r="CE56" s="34"/>
      <c r="CF56" s="34"/>
      <c r="CG56" s="34"/>
      <c r="CH56" s="33"/>
      <c r="CI56" s="43"/>
      <c r="CJ56" s="44"/>
      <c r="CK56" s="38"/>
      <c r="CL56" s="38"/>
      <c r="CM56" s="39"/>
      <c r="CN56" s="45"/>
      <c r="CO56" s="71">
        <f t="shared" si="28"/>
        <v>42369</v>
      </c>
      <c r="CP56" s="46"/>
      <c r="CQ56" s="72"/>
      <c r="CR56" s="47"/>
      <c r="CS56" s="287" t="e">
        <f>+SUMIFS(#REF!,#REF!,AH56)</f>
        <v>#REF!</v>
      </c>
      <c r="CT56" s="288" t="e">
        <f>+SUMIFS(#REF!,#REF!,BD56)+SUMIFS(#REF!,#REF!,BJ56)+SUMIFS(#REF!,#REF!,BP56)</f>
        <v>#REF!</v>
      </c>
      <c r="CU56" s="228" t="e">
        <f t="shared" si="12"/>
        <v>#REF!</v>
      </c>
      <c r="CV56" s="225"/>
      <c r="CW56" s="58" t="str">
        <f t="shared" si="29"/>
        <v>EJECUCION</v>
      </c>
      <c r="CX56" s="292"/>
      <c r="CY56" s="60">
        <f t="shared" si="30"/>
        <v>42111</v>
      </c>
      <c r="CZ56" s="58">
        <f t="shared" si="31"/>
        <v>42369</v>
      </c>
      <c r="DA56" s="59">
        <f t="shared" si="17"/>
        <v>258</v>
      </c>
      <c r="DB56" s="160">
        <f t="shared" si="32"/>
        <v>166</v>
      </c>
      <c r="DC56" s="301">
        <f t="shared" si="14"/>
        <v>64.341085271317837</v>
      </c>
      <c r="DD56" s="299"/>
      <c r="DE56" s="59">
        <f t="shared" si="15"/>
        <v>64.341085271317837</v>
      </c>
      <c r="DF56" s="303" t="e">
        <f t="shared" si="16"/>
        <v>#REF!</v>
      </c>
    </row>
    <row r="57" spans="2:110" s="21" customFormat="1" ht="99.95" hidden="1" customHeight="1" x14ac:dyDescent="0.25">
      <c r="B57" s="307">
        <v>6.6666666666666666E-2</v>
      </c>
      <c r="C57" s="86">
        <f t="shared" si="0"/>
        <v>18</v>
      </c>
      <c r="D57" s="1"/>
      <c r="E57" s="2" t="s">
        <v>221</v>
      </c>
      <c r="F57" s="81" t="s">
        <v>1007</v>
      </c>
      <c r="G57" s="19" t="s">
        <v>1057</v>
      </c>
      <c r="H57" s="16">
        <v>42055</v>
      </c>
      <c r="I57" s="56" t="s">
        <v>62</v>
      </c>
      <c r="J57" s="14" t="s">
        <v>124</v>
      </c>
      <c r="K57" s="74" t="s">
        <v>424</v>
      </c>
      <c r="L57" s="5">
        <v>213</v>
      </c>
      <c r="M57" s="13">
        <v>432115</v>
      </c>
      <c r="N57" s="13" t="s">
        <v>425</v>
      </c>
      <c r="O57" s="8">
        <v>28000000</v>
      </c>
      <c r="P57" s="80" t="s">
        <v>20</v>
      </c>
      <c r="Q57" s="4" t="s">
        <v>15</v>
      </c>
      <c r="R57" s="69"/>
      <c r="S57" s="231"/>
      <c r="T57" s="70"/>
      <c r="U57" s="77">
        <v>18</v>
      </c>
      <c r="V57" s="203">
        <v>42074</v>
      </c>
      <c r="W57" s="204">
        <v>0</v>
      </c>
      <c r="X57" s="14" t="s">
        <v>21</v>
      </c>
      <c r="Y57" s="14" t="s">
        <v>21</v>
      </c>
      <c r="Z57" s="14" t="s">
        <v>80</v>
      </c>
      <c r="AA57" s="14" t="s">
        <v>80</v>
      </c>
      <c r="AB57" s="57" t="s">
        <v>527</v>
      </c>
      <c r="AC57" s="15">
        <v>830016004</v>
      </c>
      <c r="AD57" s="2" t="s">
        <v>74</v>
      </c>
      <c r="AE57" s="4">
        <v>42069</v>
      </c>
      <c r="AF57" s="6" t="s">
        <v>426</v>
      </c>
      <c r="AG57" s="4" t="s">
        <v>173</v>
      </c>
      <c r="AH57" s="8">
        <v>53715</v>
      </c>
      <c r="AI57" s="4">
        <v>42069</v>
      </c>
      <c r="AJ57" s="305" t="s">
        <v>675</v>
      </c>
      <c r="AK57" s="306" t="s">
        <v>1308</v>
      </c>
      <c r="AL57" s="306" t="s">
        <v>681</v>
      </c>
      <c r="AM57" s="8"/>
      <c r="AN57" s="8">
        <v>26653088</v>
      </c>
      <c r="AO57" s="11"/>
      <c r="AP57" s="18">
        <f t="shared" si="1"/>
        <v>26653088</v>
      </c>
      <c r="AQ57" s="48" t="s">
        <v>40</v>
      </c>
      <c r="AR57" s="49" t="s">
        <v>101</v>
      </c>
      <c r="AS57" s="49" t="s">
        <v>101</v>
      </c>
      <c r="AT57" s="49" t="s">
        <v>101</v>
      </c>
      <c r="AU57" s="50" t="s">
        <v>101</v>
      </c>
      <c r="AV57" s="23">
        <v>42074</v>
      </c>
      <c r="AW57" s="4">
        <f>+AV57+45</f>
        <v>42119</v>
      </c>
      <c r="AX57" s="8">
        <f t="shared" si="27"/>
        <v>45</v>
      </c>
      <c r="AY57" s="8"/>
      <c r="AZ57" s="8"/>
      <c r="BA57" s="212" t="s">
        <v>115</v>
      </c>
      <c r="BB57" s="17" t="e">
        <f>LOOKUP(BA57,#REF!,#REF!)</f>
        <v>#REF!</v>
      </c>
      <c r="BC57" s="310"/>
      <c r="BD57" s="89"/>
      <c r="BE57" s="28">
        <v>42124</v>
      </c>
      <c r="BF57" s="30">
        <v>13326544</v>
      </c>
      <c r="BG57" s="107">
        <v>0.13333333333333333</v>
      </c>
      <c r="BH57" s="28">
        <v>42130</v>
      </c>
      <c r="BI57" s="31">
        <v>0</v>
      </c>
      <c r="BJ57" s="66"/>
      <c r="BK57" s="79"/>
      <c r="BL57" s="32"/>
      <c r="BM57" s="32"/>
      <c r="BN57" s="55"/>
      <c r="BO57" s="33"/>
      <c r="BP57" s="67"/>
      <c r="BQ57" s="73"/>
      <c r="BR57" s="35"/>
      <c r="BS57" s="36"/>
      <c r="BT57" s="62"/>
      <c r="BU57" s="37"/>
      <c r="BV57" s="316">
        <f t="shared" si="9"/>
        <v>0</v>
      </c>
      <c r="BW57" s="317">
        <f t="shared" si="10"/>
        <v>13326544</v>
      </c>
      <c r="BX57" s="234">
        <f t="shared" si="11"/>
        <v>39979632</v>
      </c>
      <c r="BY57" s="41">
        <v>42124</v>
      </c>
      <c r="BZ57" s="29">
        <v>42143</v>
      </c>
      <c r="CA57" s="347" t="s">
        <v>1446</v>
      </c>
      <c r="CB57" s="29">
        <v>42130</v>
      </c>
      <c r="CC57" s="40">
        <v>0</v>
      </c>
      <c r="CD57" s="42"/>
      <c r="CE57" s="34"/>
      <c r="CF57" s="350"/>
      <c r="CG57" s="34"/>
      <c r="CH57" s="33"/>
      <c r="CI57" s="43"/>
      <c r="CJ57" s="44"/>
      <c r="CK57" s="38"/>
      <c r="CL57" s="38"/>
      <c r="CM57" s="39"/>
      <c r="CN57" s="45"/>
      <c r="CO57" s="71">
        <f t="shared" si="28"/>
        <v>42143</v>
      </c>
      <c r="CP57" s="46"/>
      <c r="CQ57" s="72"/>
      <c r="CR57" s="47"/>
      <c r="CS57" s="287" t="e">
        <f>+SUMIFS(#REF!,#REF!,AH57)</f>
        <v>#REF!</v>
      </c>
      <c r="CT57" s="288" t="e">
        <f>+SUMIFS(#REF!,#REF!,BD57)+SUMIFS(#REF!,#REF!,BJ57)+SUMIFS(#REF!,#REF!,BP57)</f>
        <v>#REF!</v>
      </c>
      <c r="CU57" s="228" t="e">
        <f t="shared" si="12"/>
        <v>#REF!</v>
      </c>
      <c r="CV57" s="225"/>
      <c r="CW57" s="58" t="str">
        <f t="shared" si="29"/>
        <v>EJECUCION</v>
      </c>
      <c r="CX57" s="292"/>
      <c r="CY57" s="60">
        <f t="shared" si="30"/>
        <v>42074</v>
      </c>
      <c r="CZ57" s="58">
        <f t="shared" si="31"/>
        <v>42143</v>
      </c>
      <c r="DA57" s="59">
        <f t="shared" si="17"/>
        <v>69</v>
      </c>
      <c r="DB57" s="160">
        <f t="shared" si="32"/>
        <v>203</v>
      </c>
      <c r="DC57" s="301">
        <f t="shared" si="14"/>
        <v>100</v>
      </c>
      <c r="DD57" s="299"/>
      <c r="DE57" s="59">
        <f t="shared" si="15"/>
        <v>100</v>
      </c>
      <c r="DF57" s="303" t="e">
        <f t="shared" si="16"/>
        <v>#REF!</v>
      </c>
    </row>
    <row r="58" spans="2:110" s="21" customFormat="1" ht="99.95" hidden="1" customHeight="1" x14ac:dyDescent="0.25">
      <c r="B58" s="307">
        <v>6.6666666666666666E-2</v>
      </c>
      <c r="C58" s="86">
        <f t="shared" si="0"/>
        <v>32</v>
      </c>
      <c r="D58" s="222" t="s">
        <v>1668</v>
      </c>
      <c r="E58" s="2" t="s">
        <v>33</v>
      </c>
      <c r="F58" s="81" t="s">
        <v>950</v>
      </c>
      <c r="G58" s="76"/>
      <c r="H58" s="16">
        <v>42055</v>
      </c>
      <c r="I58" s="56" t="s">
        <v>105</v>
      </c>
      <c r="J58" s="14" t="s">
        <v>126</v>
      </c>
      <c r="K58" s="74" t="s">
        <v>430</v>
      </c>
      <c r="L58" s="5">
        <v>241</v>
      </c>
      <c r="M58" s="13">
        <v>801015</v>
      </c>
      <c r="N58" s="13" t="s">
        <v>254</v>
      </c>
      <c r="O58" s="8">
        <v>57383333</v>
      </c>
      <c r="P58" s="80" t="s">
        <v>20</v>
      </c>
      <c r="Q58" s="4" t="s">
        <v>15</v>
      </c>
      <c r="R58" s="69"/>
      <c r="S58" s="231"/>
      <c r="T58" s="70"/>
      <c r="U58" s="108">
        <v>32</v>
      </c>
      <c r="V58" s="203">
        <v>42055</v>
      </c>
      <c r="W58" s="204">
        <v>0</v>
      </c>
      <c r="X58" s="14" t="s">
        <v>58</v>
      </c>
      <c r="Y58" s="14" t="s">
        <v>151</v>
      </c>
      <c r="Z58" s="14" t="s">
        <v>80</v>
      </c>
      <c r="AA58" s="14" t="s">
        <v>80</v>
      </c>
      <c r="AB58" s="57" t="s">
        <v>431</v>
      </c>
      <c r="AC58" s="15">
        <v>80087414</v>
      </c>
      <c r="AD58" s="2"/>
      <c r="AE58" s="4">
        <v>42053</v>
      </c>
      <c r="AF58" s="6" t="s">
        <v>432</v>
      </c>
      <c r="AG58" s="4" t="s">
        <v>723</v>
      </c>
      <c r="AH58" s="8">
        <v>39215</v>
      </c>
      <c r="AI58" s="4">
        <v>42053</v>
      </c>
      <c r="AJ58" s="305" t="s">
        <v>680</v>
      </c>
      <c r="AK58" s="306" t="s">
        <v>725</v>
      </c>
      <c r="AL58" s="306" t="s">
        <v>681</v>
      </c>
      <c r="AM58" s="8">
        <v>5500000</v>
      </c>
      <c r="AN58" s="8">
        <v>57383333</v>
      </c>
      <c r="AO58" s="11"/>
      <c r="AP58" s="18">
        <f t="shared" si="1"/>
        <v>57383333</v>
      </c>
      <c r="AQ58" s="48" t="s">
        <v>40</v>
      </c>
      <c r="AR58" s="49" t="s">
        <v>101</v>
      </c>
      <c r="AS58" s="49" t="s">
        <v>101</v>
      </c>
      <c r="AT58" s="49" t="s">
        <v>101</v>
      </c>
      <c r="AU58" s="50" t="s">
        <v>101</v>
      </c>
      <c r="AV58" s="23">
        <v>42053</v>
      </c>
      <c r="AW58" s="4">
        <v>42369</v>
      </c>
      <c r="AX58" s="8">
        <f t="shared" si="27"/>
        <v>316</v>
      </c>
      <c r="AY58" s="8"/>
      <c r="AZ58" s="8"/>
      <c r="BA58" s="212" t="s">
        <v>462</v>
      </c>
      <c r="BB58" s="17" t="e">
        <f>LOOKUP(BA58,#REF!,#REF!)</f>
        <v>#REF!</v>
      </c>
      <c r="BC58" s="312" t="s">
        <v>1714</v>
      </c>
      <c r="BD58" s="63"/>
      <c r="BE58" s="28"/>
      <c r="BF58" s="30"/>
      <c r="BG58" s="30"/>
      <c r="BH58" s="28"/>
      <c r="BI58" s="31"/>
      <c r="BJ58" s="66"/>
      <c r="BK58" s="79"/>
      <c r="BL58" s="32"/>
      <c r="BM58" s="32"/>
      <c r="BN58" s="55"/>
      <c r="BO58" s="33"/>
      <c r="BP58" s="67"/>
      <c r="BQ58" s="73"/>
      <c r="BR58" s="35"/>
      <c r="BS58" s="36"/>
      <c r="BT58" s="62"/>
      <c r="BU58" s="37"/>
      <c r="BV58" s="316">
        <f t="shared" si="9"/>
        <v>0</v>
      </c>
      <c r="BW58" s="317">
        <f t="shared" si="10"/>
        <v>0</v>
      </c>
      <c r="BX58" s="234">
        <f t="shared" si="11"/>
        <v>57383333</v>
      </c>
      <c r="BY58" s="41"/>
      <c r="BZ58" s="29"/>
      <c r="CA58" s="29"/>
      <c r="CB58" s="29"/>
      <c r="CC58" s="40"/>
      <c r="CD58" s="42"/>
      <c r="CE58" s="34"/>
      <c r="CF58" s="34"/>
      <c r="CG58" s="34"/>
      <c r="CH58" s="33"/>
      <c r="CI58" s="43"/>
      <c r="CJ58" s="44"/>
      <c r="CK58" s="38"/>
      <c r="CL58" s="38"/>
      <c r="CM58" s="39"/>
      <c r="CN58" s="45"/>
      <c r="CO58" s="71">
        <f t="shared" si="28"/>
        <v>42369</v>
      </c>
      <c r="CP58" s="46"/>
      <c r="CQ58" s="72"/>
      <c r="CR58" s="47"/>
      <c r="CS58" s="287" t="e">
        <f>+SUMIFS(#REF!,#REF!,AH58)</f>
        <v>#REF!</v>
      </c>
      <c r="CT58" s="288" t="e">
        <f>+SUMIFS(#REF!,#REF!,BD58)+SUMIFS(#REF!,#REF!,BJ58)+SUMIFS(#REF!,#REF!,BP58)</f>
        <v>#REF!</v>
      </c>
      <c r="CU58" s="228" t="e">
        <f t="shared" si="12"/>
        <v>#REF!</v>
      </c>
      <c r="CV58" s="225"/>
      <c r="CW58" s="58" t="str">
        <f t="shared" si="29"/>
        <v>EJECUCION</v>
      </c>
      <c r="CX58" s="292"/>
      <c r="CY58" s="60">
        <f t="shared" si="30"/>
        <v>42053</v>
      </c>
      <c r="CZ58" s="58">
        <f t="shared" si="31"/>
        <v>42369</v>
      </c>
      <c r="DA58" s="59">
        <f t="shared" si="17"/>
        <v>316</v>
      </c>
      <c r="DB58" s="160">
        <f t="shared" si="32"/>
        <v>224</v>
      </c>
      <c r="DC58" s="301">
        <f t="shared" si="14"/>
        <v>70.886075949367083</v>
      </c>
      <c r="DD58" s="299"/>
      <c r="DE58" s="59">
        <f t="shared" si="15"/>
        <v>70.886075949367083</v>
      </c>
      <c r="DF58" s="303" t="e">
        <f t="shared" si="16"/>
        <v>#REF!</v>
      </c>
    </row>
    <row r="59" spans="2:110" s="21" customFormat="1" ht="99.95" hidden="1" customHeight="1" x14ac:dyDescent="0.25">
      <c r="B59" s="307">
        <v>6.6666666666666666E-2</v>
      </c>
      <c r="C59" s="97">
        <f t="shared" si="0"/>
        <v>1595</v>
      </c>
      <c r="D59" s="1"/>
      <c r="E59" s="2" t="s">
        <v>211</v>
      </c>
      <c r="F59" s="81" t="s">
        <v>1269</v>
      </c>
      <c r="G59" s="76"/>
      <c r="H59" s="16">
        <v>42055</v>
      </c>
      <c r="I59" s="56" t="s">
        <v>212</v>
      </c>
      <c r="J59" s="14" t="s">
        <v>124</v>
      </c>
      <c r="K59" s="74" t="s">
        <v>854</v>
      </c>
      <c r="L59" s="5"/>
      <c r="M59" s="13"/>
      <c r="N59" s="13"/>
      <c r="O59" s="8">
        <f>+AN59</f>
        <v>17702614.280000001</v>
      </c>
      <c r="P59" s="80" t="s">
        <v>20</v>
      </c>
      <c r="Q59" s="4" t="s">
        <v>15</v>
      </c>
      <c r="R59" s="69"/>
      <c r="S59" s="231"/>
      <c r="T59" s="70"/>
      <c r="U59" s="109">
        <v>1595</v>
      </c>
      <c r="V59" s="203">
        <v>42057</v>
      </c>
      <c r="W59" s="204">
        <v>0</v>
      </c>
      <c r="X59" s="14" t="s">
        <v>21</v>
      </c>
      <c r="Y59" s="14" t="s">
        <v>21</v>
      </c>
      <c r="Z59" s="14" t="s">
        <v>80</v>
      </c>
      <c r="AA59" s="14" t="s">
        <v>80</v>
      </c>
      <c r="AB59" s="57" t="s">
        <v>489</v>
      </c>
      <c r="AC59" s="15">
        <v>900255873</v>
      </c>
      <c r="AD59" s="2" t="s">
        <v>67</v>
      </c>
      <c r="AE59" s="4">
        <v>42057</v>
      </c>
      <c r="AF59" s="6" t="s">
        <v>490</v>
      </c>
      <c r="AG59" s="4" t="s">
        <v>173</v>
      </c>
      <c r="AH59" s="8">
        <v>46915</v>
      </c>
      <c r="AI59" s="4">
        <v>42062</v>
      </c>
      <c r="AJ59" s="305" t="s">
        <v>675</v>
      </c>
      <c r="AK59" s="306" t="s">
        <v>1418</v>
      </c>
      <c r="AL59" s="306" t="s">
        <v>679</v>
      </c>
      <c r="AM59" s="8"/>
      <c r="AN59" s="8">
        <v>17702614.280000001</v>
      </c>
      <c r="AO59" s="11"/>
      <c r="AP59" s="18">
        <f t="shared" si="1"/>
        <v>17702614.280000001</v>
      </c>
      <c r="AQ59" s="48" t="s">
        <v>40</v>
      </c>
      <c r="AR59" s="49" t="s">
        <v>101</v>
      </c>
      <c r="AS59" s="49" t="s">
        <v>101</v>
      </c>
      <c r="AT59" s="49" t="s">
        <v>101</v>
      </c>
      <c r="AU59" s="50" t="s">
        <v>101</v>
      </c>
      <c r="AV59" s="23">
        <v>42057</v>
      </c>
      <c r="AW59" s="4">
        <v>42061</v>
      </c>
      <c r="AX59" s="8">
        <f t="shared" si="27"/>
        <v>4</v>
      </c>
      <c r="AY59" s="8"/>
      <c r="AZ59" s="8"/>
      <c r="BA59" s="83" t="s">
        <v>60</v>
      </c>
      <c r="BB59" s="17" t="e">
        <f>LOOKUP(BA59,#REF!,#REF!)</f>
        <v>#REF!</v>
      </c>
      <c r="BC59" s="310"/>
      <c r="BD59" s="63"/>
      <c r="BE59" s="28"/>
      <c r="BF59" s="30"/>
      <c r="BG59" s="30"/>
      <c r="BH59" s="28"/>
      <c r="BI59" s="31"/>
      <c r="BJ59" s="66"/>
      <c r="BK59" s="79"/>
      <c r="BL59" s="32"/>
      <c r="BM59" s="32"/>
      <c r="BN59" s="55"/>
      <c r="BO59" s="33"/>
      <c r="BP59" s="67"/>
      <c r="BQ59" s="73"/>
      <c r="BR59" s="35"/>
      <c r="BS59" s="36"/>
      <c r="BT59" s="62"/>
      <c r="BU59" s="37"/>
      <c r="BV59" s="316">
        <f t="shared" si="9"/>
        <v>0</v>
      </c>
      <c r="BW59" s="317">
        <f t="shared" si="10"/>
        <v>0</v>
      </c>
      <c r="BX59" s="234">
        <f t="shared" si="11"/>
        <v>17702614.280000001</v>
      </c>
      <c r="BY59" s="41"/>
      <c r="BZ59" s="29"/>
      <c r="CA59" s="29"/>
      <c r="CB59" s="29"/>
      <c r="CC59" s="40"/>
      <c r="CD59" s="42"/>
      <c r="CE59" s="34"/>
      <c r="CF59" s="34"/>
      <c r="CG59" s="34"/>
      <c r="CH59" s="33"/>
      <c r="CI59" s="43"/>
      <c r="CJ59" s="44"/>
      <c r="CK59" s="38"/>
      <c r="CL59" s="38"/>
      <c r="CM59" s="39"/>
      <c r="CN59" s="45"/>
      <c r="CO59" s="71">
        <f t="shared" si="28"/>
        <v>42061</v>
      </c>
      <c r="CP59" s="46"/>
      <c r="CQ59" s="72"/>
      <c r="CR59" s="47"/>
      <c r="CS59" s="287" t="e">
        <f>+SUMIFS(#REF!,#REF!,AH59)</f>
        <v>#REF!</v>
      </c>
      <c r="CT59" s="288" t="e">
        <f>+SUMIFS(#REF!,#REF!,BD59)+SUMIFS(#REF!,#REF!,BJ59)+SUMIFS(#REF!,#REF!,BP59)</f>
        <v>#REF!</v>
      </c>
      <c r="CU59" s="228" t="e">
        <f t="shared" si="12"/>
        <v>#REF!</v>
      </c>
      <c r="CV59" s="225"/>
      <c r="CW59" s="58" t="str">
        <f t="shared" si="29"/>
        <v>EJECUCION</v>
      </c>
      <c r="CX59" s="292"/>
      <c r="CY59" s="60">
        <f t="shared" si="30"/>
        <v>42057</v>
      </c>
      <c r="CZ59" s="58">
        <f t="shared" si="31"/>
        <v>42061</v>
      </c>
      <c r="DA59" s="59">
        <f t="shared" si="17"/>
        <v>4</v>
      </c>
      <c r="DB59" s="160">
        <f t="shared" si="32"/>
        <v>220</v>
      </c>
      <c r="DC59" s="301">
        <f t="shared" si="14"/>
        <v>100</v>
      </c>
      <c r="DD59" s="299"/>
      <c r="DE59" s="59">
        <f t="shared" si="15"/>
        <v>100</v>
      </c>
      <c r="DF59" s="303" t="e">
        <f t="shared" si="16"/>
        <v>#REF!</v>
      </c>
    </row>
    <row r="60" spans="2:110" s="21" customFormat="1" ht="99.95" hidden="1" customHeight="1" x14ac:dyDescent="0.25">
      <c r="B60" s="307">
        <v>0.13333333333333333</v>
      </c>
      <c r="C60" s="86">
        <f t="shared" si="0"/>
        <v>77</v>
      </c>
      <c r="D60" s="1"/>
      <c r="E60" s="2" t="s">
        <v>33</v>
      </c>
      <c r="F60" s="81" t="s">
        <v>951</v>
      </c>
      <c r="G60" s="19" t="s">
        <v>444</v>
      </c>
      <c r="H60" s="16">
        <v>42058</v>
      </c>
      <c r="I60" s="56" t="s">
        <v>110</v>
      </c>
      <c r="J60" s="14" t="s">
        <v>124</v>
      </c>
      <c r="K60" s="74" t="s">
        <v>1650</v>
      </c>
      <c r="L60" s="5">
        <v>117</v>
      </c>
      <c r="M60" s="13">
        <v>811120</v>
      </c>
      <c r="N60" s="13" t="s">
        <v>398</v>
      </c>
      <c r="O60" s="8">
        <v>79040830</v>
      </c>
      <c r="P60" s="80" t="s">
        <v>20</v>
      </c>
      <c r="Q60" s="4" t="s">
        <v>15</v>
      </c>
      <c r="R60" s="69"/>
      <c r="S60" s="231"/>
      <c r="T60" s="70"/>
      <c r="U60" s="77">
        <v>77</v>
      </c>
      <c r="V60" s="203">
        <v>42122</v>
      </c>
      <c r="W60" s="204">
        <v>0</v>
      </c>
      <c r="X60" s="14" t="s">
        <v>58</v>
      </c>
      <c r="Y60" s="14" t="s">
        <v>627</v>
      </c>
      <c r="Z60" s="14" t="s">
        <v>80</v>
      </c>
      <c r="AA60" s="14" t="s">
        <v>80</v>
      </c>
      <c r="AB60" s="57" t="s">
        <v>884</v>
      </c>
      <c r="AC60" s="15">
        <v>900237844</v>
      </c>
      <c r="AD60" s="2" t="s">
        <v>70</v>
      </c>
      <c r="AE60" s="4">
        <v>42117</v>
      </c>
      <c r="AF60" s="6" t="s">
        <v>475</v>
      </c>
      <c r="AG60" s="4" t="s">
        <v>173</v>
      </c>
      <c r="AH60" s="8">
        <v>82015</v>
      </c>
      <c r="AI60" s="4">
        <v>42121</v>
      </c>
      <c r="AJ60" s="305" t="s">
        <v>675</v>
      </c>
      <c r="AK60" s="306" t="s">
        <v>1310</v>
      </c>
      <c r="AL60" s="306" t="s">
        <v>677</v>
      </c>
      <c r="AM60" s="8"/>
      <c r="AN60" s="8">
        <v>79021865</v>
      </c>
      <c r="AO60" s="11"/>
      <c r="AP60" s="18">
        <f t="shared" si="1"/>
        <v>79021865</v>
      </c>
      <c r="AQ60" s="24" t="s">
        <v>59</v>
      </c>
      <c r="AR60" s="25" t="s">
        <v>360</v>
      </c>
      <c r="AS60" s="25" t="s">
        <v>885</v>
      </c>
      <c r="AT60" s="25" t="s">
        <v>664</v>
      </c>
      <c r="AU60" s="26">
        <v>42122</v>
      </c>
      <c r="AV60" s="23">
        <v>42122</v>
      </c>
      <c r="AW60" s="4">
        <v>42369</v>
      </c>
      <c r="AX60" s="8">
        <f t="shared" si="27"/>
        <v>247</v>
      </c>
      <c r="AY60" s="7">
        <f>+AW60+(3*365)</f>
        <v>43464</v>
      </c>
      <c r="AZ60" s="8"/>
      <c r="BA60" s="212" t="s">
        <v>104</v>
      </c>
      <c r="BB60" s="17" t="e">
        <f>LOOKUP(BA60,#REF!,#REF!)</f>
        <v>#REF!</v>
      </c>
      <c r="BC60" s="310" t="s">
        <v>1756</v>
      </c>
      <c r="BD60" s="63"/>
      <c r="BE60" s="28"/>
      <c r="BF60" s="30"/>
      <c r="BG60" s="30"/>
      <c r="BH60" s="28"/>
      <c r="BI60" s="31"/>
      <c r="BJ60" s="66"/>
      <c r="BK60" s="79"/>
      <c r="BL60" s="32"/>
      <c r="BM60" s="32"/>
      <c r="BN60" s="55"/>
      <c r="BO60" s="33"/>
      <c r="BP60" s="67"/>
      <c r="BQ60" s="73"/>
      <c r="BR60" s="35"/>
      <c r="BS60" s="36"/>
      <c r="BT60" s="62"/>
      <c r="BU60" s="37"/>
      <c r="BV60" s="316">
        <f t="shared" si="9"/>
        <v>0</v>
      </c>
      <c r="BW60" s="317">
        <f t="shared" si="10"/>
        <v>0</v>
      </c>
      <c r="BX60" s="234">
        <f t="shared" si="11"/>
        <v>79021865</v>
      </c>
      <c r="BY60" s="41"/>
      <c r="BZ60" s="29"/>
      <c r="CA60" s="29"/>
      <c r="CB60" s="29"/>
      <c r="CC60" s="40"/>
      <c r="CD60" s="42"/>
      <c r="CE60" s="34"/>
      <c r="CF60" s="34"/>
      <c r="CG60" s="34"/>
      <c r="CH60" s="33"/>
      <c r="CI60" s="43"/>
      <c r="CJ60" s="44"/>
      <c r="CK60" s="38"/>
      <c r="CL60" s="38"/>
      <c r="CM60" s="39"/>
      <c r="CN60" s="45"/>
      <c r="CO60" s="71">
        <f t="shared" si="28"/>
        <v>42369</v>
      </c>
      <c r="CP60" s="46"/>
      <c r="CQ60" s="72"/>
      <c r="CR60" s="47"/>
      <c r="CS60" s="287" t="e">
        <f>+SUMIFS(#REF!,#REF!,AH60)</f>
        <v>#REF!</v>
      </c>
      <c r="CT60" s="288" t="e">
        <f>+SUMIFS(#REF!,#REF!,BD60)+SUMIFS(#REF!,#REF!,BJ60)+SUMIFS(#REF!,#REF!,BP60)</f>
        <v>#REF!</v>
      </c>
      <c r="CU60" s="228" t="e">
        <f t="shared" si="12"/>
        <v>#REF!</v>
      </c>
      <c r="CV60" s="225"/>
      <c r="CW60" s="58" t="str">
        <f t="shared" si="29"/>
        <v>EJECUCION</v>
      </c>
      <c r="CX60" s="292"/>
      <c r="CY60" s="60">
        <f t="shared" si="30"/>
        <v>42122</v>
      </c>
      <c r="CZ60" s="58">
        <f t="shared" si="31"/>
        <v>42369</v>
      </c>
      <c r="DA60" s="59">
        <f t="shared" si="17"/>
        <v>247</v>
      </c>
      <c r="DB60" s="160">
        <f t="shared" si="32"/>
        <v>155</v>
      </c>
      <c r="DC60" s="301">
        <f t="shared" si="14"/>
        <v>62.753036437246969</v>
      </c>
      <c r="DD60" s="299"/>
      <c r="DE60" s="59">
        <f t="shared" si="15"/>
        <v>62.753036437246969</v>
      </c>
      <c r="DF60" s="303" t="e">
        <f t="shared" si="16"/>
        <v>#REF!</v>
      </c>
    </row>
    <row r="61" spans="2:110" s="21" customFormat="1" ht="99.95" hidden="1" customHeight="1" x14ac:dyDescent="0.25">
      <c r="B61" s="307">
        <v>6.6666666666666666E-2</v>
      </c>
      <c r="C61" s="86">
        <f t="shared" si="0"/>
        <v>19</v>
      </c>
      <c r="D61" s="1"/>
      <c r="E61" s="2" t="s">
        <v>221</v>
      </c>
      <c r="F61" s="81" t="s">
        <v>1008</v>
      </c>
      <c r="G61" s="19" t="s">
        <v>1058</v>
      </c>
      <c r="H61" s="16">
        <v>42058</v>
      </c>
      <c r="I61" s="56" t="s">
        <v>62</v>
      </c>
      <c r="J61" s="14" t="s">
        <v>121</v>
      </c>
      <c r="K61" s="74" t="s">
        <v>427</v>
      </c>
      <c r="L61" s="5">
        <v>107</v>
      </c>
      <c r="M61" s="13">
        <v>521316</v>
      </c>
      <c r="N61" s="13" t="s">
        <v>428</v>
      </c>
      <c r="O61" s="82">
        <v>4697000</v>
      </c>
      <c r="P61" s="80" t="s">
        <v>20</v>
      </c>
      <c r="Q61" s="4" t="s">
        <v>15</v>
      </c>
      <c r="R61" s="69"/>
      <c r="S61" s="231"/>
      <c r="T61" s="70"/>
      <c r="U61" s="77">
        <v>19</v>
      </c>
      <c r="V61" s="203">
        <v>42074</v>
      </c>
      <c r="W61" s="204">
        <v>0</v>
      </c>
      <c r="X61" s="14" t="s">
        <v>21</v>
      </c>
      <c r="Y61" s="14" t="s">
        <v>21</v>
      </c>
      <c r="Z61" s="14" t="s">
        <v>80</v>
      </c>
      <c r="AA61" s="14" t="s">
        <v>80</v>
      </c>
      <c r="AB61" s="57" t="s">
        <v>528</v>
      </c>
      <c r="AC61" s="15">
        <v>830080652</v>
      </c>
      <c r="AD61" s="2" t="s">
        <v>75</v>
      </c>
      <c r="AE61" s="4">
        <v>42069</v>
      </c>
      <c r="AF61" s="6" t="s">
        <v>429</v>
      </c>
      <c r="AG61" s="4" t="s">
        <v>180</v>
      </c>
      <c r="AH61" s="8">
        <v>53815</v>
      </c>
      <c r="AI61" s="4">
        <v>42069</v>
      </c>
      <c r="AJ61" s="305" t="s">
        <v>675</v>
      </c>
      <c r="AK61" s="306" t="s">
        <v>1151</v>
      </c>
      <c r="AL61" s="306" t="s">
        <v>687</v>
      </c>
      <c r="AM61" s="8"/>
      <c r="AN61" s="8">
        <v>3286280</v>
      </c>
      <c r="AO61" s="11"/>
      <c r="AP61" s="18">
        <f t="shared" si="1"/>
        <v>3286280</v>
      </c>
      <c r="AQ61" s="48" t="s">
        <v>40</v>
      </c>
      <c r="AR61" s="49" t="s">
        <v>101</v>
      </c>
      <c r="AS61" s="49" t="s">
        <v>101</v>
      </c>
      <c r="AT61" s="49" t="s">
        <v>101</v>
      </c>
      <c r="AU61" s="50" t="s">
        <v>101</v>
      </c>
      <c r="AV61" s="23">
        <v>42072</v>
      </c>
      <c r="AW61" s="4">
        <f>+AV61+10</f>
        <v>42082</v>
      </c>
      <c r="AX61" s="8">
        <f t="shared" si="27"/>
        <v>10</v>
      </c>
      <c r="AY61" s="8"/>
      <c r="AZ61" s="8"/>
      <c r="BA61" s="212" t="s">
        <v>98</v>
      </c>
      <c r="BB61" s="17" t="e">
        <f>LOOKUP(BA61,#REF!,#REF!)</f>
        <v>#REF!</v>
      </c>
      <c r="BC61" s="310"/>
      <c r="BD61" s="89"/>
      <c r="BE61" s="28"/>
      <c r="BF61" s="30"/>
      <c r="BG61" s="30"/>
      <c r="BH61" s="28"/>
      <c r="BI61" s="31"/>
      <c r="BJ61" s="66"/>
      <c r="BK61" s="79"/>
      <c r="BL61" s="32"/>
      <c r="BM61" s="32"/>
      <c r="BN61" s="55"/>
      <c r="BO61" s="33"/>
      <c r="BP61" s="67"/>
      <c r="BQ61" s="73"/>
      <c r="BR61" s="35"/>
      <c r="BS61" s="36"/>
      <c r="BT61" s="62"/>
      <c r="BU61" s="37"/>
      <c r="BV61" s="316">
        <f t="shared" si="9"/>
        <v>0</v>
      </c>
      <c r="BW61" s="317">
        <f t="shared" si="10"/>
        <v>0</v>
      </c>
      <c r="BX61" s="234">
        <f t="shared" si="11"/>
        <v>3286280</v>
      </c>
      <c r="BY61" s="41"/>
      <c r="BZ61" s="29"/>
      <c r="CA61" s="29"/>
      <c r="CB61" s="29"/>
      <c r="CC61" s="40"/>
      <c r="CD61" s="42"/>
      <c r="CE61" s="34"/>
      <c r="CF61" s="34"/>
      <c r="CG61" s="34"/>
      <c r="CH61" s="33"/>
      <c r="CI61" s="43"/>
      <c r="CJ61" s="44"/>
      <c r="CK61" s="38"/>
      <c r="CL61" s="38"/>
      <c r="CM61" s="39"/>
      <c r="CN61" s="45"/>
      <c r="CO61" s="71">
        <f t="shared" si="28"/>
        <v>42082</v>
      </c>
      <c r="CP61" s="46"/>
      <c r="CQ61" s="72"/>
      <c r="CR61" s="47"/>
      <c r="CS61" s="287" t="e">
        <f>+SUMIFS(#REF!,#REF!,AH61)</f>
        <v>#REF!</v>
      </c>
      <c r="CT61" s="288" t="e">
        <f>+SUMIFS(#REF!,#REF!,BD61)+SUMIFS(#REF!,#REF!,BJ61)+SUMIFS(#REF!,#REF!,BP61)</f>
        <v>#REF!</v>
      </c>
      <c r="CU61" s="228" t="e">
        <f t="shared" si="12"/>
        <v>#REF!</v>
      </c>
      <c r="CV61" s="225"/>
      <c r="CW61" s="58" t="str">
        <f t="shared" si="29"/>
        <v>EJECUCION</v>
      </c>
      <c r="CX61" s="292"/>
      <c r="CY61" s="60">
        <f t="shared" si="30"/>
        <v>42072</v>
      </c>
      <c r="CZ61" s="58">
        <f t="shared" si="31"/>
        <v>42082</v>
      </c>
      <c r="DA61" s="59">
        <f t="shared" si="17"/>
        <v>10</v>
      </c>
      <c r="DB61" s="160">
        <f t="shared" si="32"/>
        <v>205</v>
      </c>
      <c r="DC61" s="301">
        <f t="shared" si="14"/>
        <v>100</v>
      </c>
      <c r="DD61" s="299"/>
      <c r="DE61" s="59">
        <f t="shared" si="15"/>
        <v>100</v>
      </c>
      <c r="DF61" s="303" t="e">
        <f t="shared" si="16"/>
        <v>#REF!</v>
      </c>
    </row>
    <row r="62" spans="2:110" s="21" customFormat="1" ht="99.95" hidden="1" customHeight="1" x14ac:dyDescent="0.25">
      <c r="B62" s="307">
        <v>6.6666666666666666E-2</v>
      </c>
      <c r="C62" s="86">
        <f t="shared" si="0"/>
        <v>33</v>
      </c>
      <c r="D62" s="1"/>
      <c r="E62" s="2" t="s">
        <v>221</v>
      </c>
      <c r="F62" s="81" t="s">
        <v>952</v>
      </c>
      <c r="G62" s="76"/>
      <c r="H62" s="16">
        <v>42060</v>
      </c>
      <c r="I62" s="56" t="s">
        <v>105</v>
      </c>
      <c r="J62" s="14" t="s">
        <v>121</v>
      </c>
      <c r="K62" s="74" t="s">
        <v>433</v>
      </c>
      <c r="L62" s="5">
        <v>209</v>
      </c>
      <c r="M62" s="13">
        <v>931515</v>
      </c>
      <c r="N62" s="13" t="s">
        <v>434</v>
      </c>
      <c r="O62" s="8">
        <v>48500000</v>
      </c>
      <c r="P62" s="80" t="s">
        <v>20</v>
      </c>
      <c r="Q62" s="4" t="s">
        <v>15</v>
      </c>
      <c r="R62" s="69"/>
      <c r="S62" s="231"/>
      <c r="T62" s="70"/>
      <c r="U62" s="108">
        <v>33</v>
      </c>
      <c r="V62" s="203">
        <v>42060</v>
      </c>
      <c r="W62" s="204">
        <v>0</v>
      </c>
      <c r="X62" s="14" t="s">
        <v>58</v>
      </c>
      <c r="Y62" s="14" t="s">
        <v>151</v>
      </c>
      <c r="Z62" s="14" t="s">
        <v>80</v>
      </c>
      <c r="AA62" s="14" t="s">
        <v>80</v>
      </c>
      <c r="AB62" s="57" t="s">
        <v>435</v>
      </c>
      <c r="AC62" s="15">
        <v>79965062</v>
      </c>
      <c r="AD62" s="2"/>
      <c r="AE62" s="4">
        <v>42055</v>
      </c>
      <c r="AF62" s="6" t="s">
        <v>436</v>
      </c>
      <c r="AG62" s="4" t="s">
        <v>702</v>
      </c>
      <c r="AH62" s="8">
        <v>39815</v>
      </c>
      <c r="AI62" s="4">
        <v>42055</v>
      </c>
      <c r="AJ62" s="305" t="s">
        <v>680</v>
      </c>
      <c r="AK62" s="306" t="s">
        <v>1312</v>
      </c>
      <c r="AL62" s="306" t="s">
        <v>681</v>
      </c>
      <c r="AM62" s="8"/>
      <c r="AN62" s="8">
        <v>48500000</v>
      </c>
      <c r="AO62" s="11"/>
      <c r="AP62" s="18">
        <f t="shared" si="1"/>
        <v>48500000</v>
      </c>
      <c r="AQ62" s="48" t="s">
        <v>40</v>
      </c>
      <c r="AR62" s="49" t="s">
        <v>101</v>
      </c>
      <c r="AS62" s="49" t="s">
        <v>101</v>
      </c>
      <c r="AT62" s="49" t="s">
        <v>101</v>
      </c>
      <c r="AU62" s="50" t="s">
        <v>101</v>
      </c>
      <c r="AV62" s="23">
        <v>42055</v>
      </c>
      <c r="AW62" s="4">
        <f>+AV62+(4*30)</f>
        <v>42175</v>
      </c>
      <c r="AX62" s="8">
        <f t="shared" si="27"/>
        <v>120</v>
      </c>
      <c r="AY62" s="8"/>
      <c r="AZ62" s="8"/>
      <c r="BA62" s="212" t="s">
        <v>149</v>
      </c>
      <c r="BB62" s="17" t="e">
        <f>LOOKUP(BA62,#REF!,#REF!)</f>
        <v>#REF!</v>
      </c>
      <c r="BC62" s="310"/>
      <c r="BD62" s="63"/>
      <c r="BE62" s="28"/>
      <c r="BF62" s="30"/>
      <c r="BG62" s="30"/>
      <c r="BH62" s="28"/>
      <c r="BI62" s="31"/>
      <c r="BJ62" s="66"/>
      <c r="BK62" s="79"/>
      <c r="BL62" s="32"/>
      <c r="BM62" s="32"/>
      <c r="BN62" s="55"/>
      <c r="BO62" s="33"/>
      <c r="BP62" s="67"/>
      <c r="BQ62" s="73"/>
      <c r="BR62" s="35"/>
      <c r="BS62" s="36"/>
      <c r="BT62" s="62"/>
      <c r="BU62" s="37"/>
      <c r="BV62" s="316">
        <f t="shared" si="9"/>
        <v>0</v>
      </c>
      <c r="BW62" s="317">
        <f t="shared" si="10"/>
        <v>0</v>
      </c>
      <c r="BX62" s="234">
        <f t="shared" si="11"/>
        <v>48500000</v>
      </c>
      <c r="BY62" s="41">
        <v>42173</v>
      </c>
      <c r="BZ62" s="29">
        <v>42246</v>
      </c>
      <c r="CA62" s="347" t="s">
        <v>1674</v>
      </c>
      <c r="CB62" s="29">
        <v>42177</v>
      </c>
      <c r="CC62" s="40">
        <v>0</v>
      </c>
      <c r="CD62" s="42"/>
      <c r="CE62" s="34"/>
      <c r="CF62" s="349"/>
      <c r="CG62" s="34"/>
      <c r="CH62" s="33"/>
      <c r="CI62" s="43"/>
      <c r="CJ62" s="44"/>
      <c r="CK62" s="352"/>
      <c r="CL62" s="38"/>
      <c r="CM62" s="39"/>
      <c r="CN62" s="45"/>
      <c r="CO62" s="71">
        <f t="shared" si="28"/>
        <v>42246</v>
      </c>
      <c r="CP62" s="46"/>
      <c r="CQ62" s="72"/>
      <c r="CR62" s="47"/>
      <c r="CS62" s="287" t="e">
        <f>+SUMIFS(#REF!,#REF!,AH62)</f>
        <v>#REF!</v>
      </c>
      <c r="CT62" s="288" t="e">
        <f>+SUMIFS(#REF!,#REF!,BD62)+SUMIFS(#REF!,#REF!,BJ62)+SUMIFS(#REF!,#REF!,BP62)</f>
        <v>#REF!</v>
      </c>
      <c r="CU62" s="228" t="e">
        <f t="shared" si="12"/>
        <v>#REF!</v>
      </c>
      <c r="CV62" s="225"/>
      <c r="CW62" s="58" t="str">
        <f t="shared" si="29"/>
        <v>EJECUCION</v>
      </c>
      <c r="CX62" s="292"/>
      <c r="CY62" s="60">
        <f t="shared" si="30"/>
        <v>42055</v>
      </c>
      <c r="CZ62" s="58">
        <f t="shared" si="31"/>
        <v>42246</v>
      </c>
      <c r="DA62" s="59">
        <f t="shared" si="17"/>
        <v>191</v>
      </c>
      <c r="DB62" s="160">
        <f t="shared" si="32"/>
        <v>222</v>
      </c>
      <c r="DC62" s="301">
        <f t="shared" si="14"/>
        <v>100</v>
      </c>
      <c r="DD62" s="299"/>
      <c r="DE62" s="59">
        <f t="shared" si="15"/>
        <v>100</v>
      </c>
      <c r="DF62" s="303" t="e">
        <f t="shared" si="16"/>
        <v>#REF!</v>
      </c>
    </row>
    <row r="63" spans="2:110" s="21" customFormat="1" ht="99.95" hidden="1" customHeight="1" x14ac:dyDescent="0.25">
      <c r="B63" s="307">
        <v>0.13333333333333333</v>
      </c>
      <c r="C63" s="86">
        <f t="shared" si="0"/>
        <v>80</v>
      </c>
      <c r="D63" s="1"/>
      <c r="E63" s="2" t="s">
        <v>39</v>
      </c>
      <c r="F63" s="81" t="s">
        <v>1138</v>
      </c>
      <c r="G63" s="19" t="s">
        <v>446</v>
      </c>
      <c r="H63" s="16">
        <v>42061</v>
      </c>
      <c r="I63" s="56" t="s">
        <v>110</v>
      </c>
      <c r="J63" s="14" t="s">
        <v>124</v>
      </c>
      <c r="K63" s="74" t="s">
        <v>476</v>
      </c>
      <c r="L63" s="5">
        <v>113</v>
      </c>
      <c r="M63" s="13">
        <v>461517</v>
      </c>
      <c r="N63" s="13" t="s">
        <v>477</v>
      </c>
      <c r="O63" s="8">
        <v>64639948</v>
      </c>
      <c r="P63" s="80" t="s">
        <v>20</v>
      </c>
      <c r="Q63" s="4" t="s">
        <v>15</v>
      </c>
      <c r="R63" s="69"/>
      <c r="S63" s="231"/>
      <c r="T63" s="70"/>
      <c r="U63" s="77">
        <v>80</v>
      </c>
      <c r="V63" s="203">
        <v>42123</v>
      </c>
      <c r="W63" s="204">
        <v>0</v>
      </c>
      <c r="X63" s="14" t="s">
        <v>58</v>
      </c>
      <c r="Y63" s="14" t="s">
        <v>22</v>
      </c>
      <c r="Z63" s="14" t="s">
        <v>80</v>
      </c>
      <c r="AA63" s="14" t="s">
        <v>80</v>
      </c>
      <c r="AB63" s="57" t="s">
        <v>135</v>
      </c>
      <c r="AC63" s="15">
        <v>860000648</v>
      </c>
      <c r="AD63" s="2" t="s">
        <v>67</v>
      </c>
      <c r="AE63" s="4">
        <v>42122</v>
      </c>
      <c r="AF63" s="6" t="s">
        <v>478</v>
      </c>
      <c r="AG63" s="4" t="s">
        <v>173</v>
      </c>
      <c r="AH63" s="8">
        <v>87615</v>
      </c>
      <c r="AI63" s="4">
        <v>42123</v>
      </c>
      <c r="AJ63" s="305" t="s">
        <v>680</v>
      </c>
      <c r="AK63" s="306" t="s">
        <v>1422</v>
      </c>
      <c r="AL63" s="306" t="s">
        <v>679</v>
      </c>
      <c r="AM63" s="8"/>
      <c r="AN63" s="8">
        <v>63820000</v>
      </c>
      <c r="AO63" s="11"/>
      <c r="AP63" s="18">
        <f t="shared" si="1"/>
        <v>63820000</v>
      </c>
      <c r="AQ63" s="24" t="s">
        <v>886</v>
      </c>
      <c r="AR63" s="25" t="s">
        <v>887</v>
      </c>
      <c r="AS63" s="25" t="s">
        <v>888</v>
      </c>
      <c r="AT63" s="25" t="s">
        <v>1314</v>
      </c>
      <c r="AU63" s="26">
        <v>42124</v>
      </c>
      <c r="AV63" s="23">
        <v>42128</v>
      </c>
      <c r="AW63" s="4">
        <v>42369</v>
      </c>
      <c r="AX63" s="8">
        <f t="shared" si="27"/>
        <v>241</v>
      </c>
      <c r="AY63" s="7">
        <f>+AW63+(3*365)</f>
        <v>43464</v>
      </c>
      <c r="AZ63" s="8"/>
      <c r="BA63" s="212" t="s">
        <v>50</v>
      </c>
      <c r="BB63" s="17" t="e">
        <f>LOOKUP(BA63,#REF!,#REF!)</f>
        <v>#REF!</v>
      </c>
      <c r="BC63" s="310"/>
      <c r="BD63" s="63"/>
      <c r="BE63" s="28"/>
      <c r="BF63" s="30"/>
      <c r="BG63" s="30"/>
      <c r="BH63" s="28"/>
      <c r="BI63" s="31"/>
      <c r="BJ63" s="66"/>
      <c r="BK63" s="79"/>
      <c r="BL63" s="32"/>
      <c r="BM63" s="32"/>
      <c r="BN63" s="55"/>
      <c r="BO63" s="33"/>
      <c r="BP63" s="67"/>
      <c r="BQ63" s="73"/>
      <c r="BR63" s="35"/>
      <c r="BS63" s="36"/>
      <c r="BT63" s="62"/>
      <c r="BU63" s="37"/>
      <c r="BV63" s="316">
        <f t="shared" si="9"/>
        <v>0</v>
      </c>
      <c r="BW63" s="317">
        <f t="shared" si="10"/>
        <v>0</v>
      </c>
      <c r="BX63" s="234">
        <f t="shared" si="11"/>
        <v>63820000</v>
      </c>
      <c r="BY63" s="41"/>
      <c r="BZ63" s="29"/>
      <c r="CA63" s="29"/>
      <c r="CB63" s="29"/>
      <c r="CC63" s="40"/>
      <c r="CD63" s="42"/>
      <c r="CE63" s="34"/>
      <c r="CF63" s="34"/>
      <c r="CG63" s="34"/>
      <c r="CH63" s="33"/>
      <c r="CI63" s="43"/>
      <c r="CJ63" s="44"/>
      <c r="CK63" s="38"/>
      <c r="CL63" s="38"/>
      <c r="CM63" s="39"/>
      <c r="CN63" s="45"/>
      <c r="CO63" s="71">
        <f t="shared" si="28"/>
        <v>42369</v>
      </c>
      <c r="CP63" s="46"/>
      <c r="CQ63" s="72"/>
      <c r="CR63" s="47"/>
      <c r="CS63" s="287" t="e">
        <f>+SUMIFS(#REF!,#REF!,AH63)</f>
        <v>#REF!</v>
      </c>
      <c r="CT63" s="288" t="e">
        <f>+SUMIFS(#REF!,#REF!,BD63)+SUMIFS(#REF!,#REF!,BJ63)+SUMIFS(#REF!,#REF!,BP63)</f>
        <v>#REF!</v>
      </c>
      <c r="CU63" s="228" t="e">
        <f t="shared" si="12"/>
        <v>#REF!</v>
      </c>
      <c r="CV63" s="225"/>
      <c r="CW63" s="58" t="str">
        <f t="shared" si="29"/>
        <v>EJECUCION</v>
      </c>
      <c r="CX63" s="292"/>
      <c r="CY63" s="60">
        <f t="shared" si="30"/>
        <v>42128</v>
      </c>
      <c r="CZ63" s="58">
        <f t="shared" si="31"/>
        <v>42369</v>
      </c>
      <c r="DA63" s="59">
        <f t="shared" si="17"/>
        <v>241</v>
      </c>
      <c r="DB63" s="160">
        <f t="shared" si="32"/>
        <v>149</v>
      </c>
      <c r="DC63" s="301">
        <f t="shared" si="14"/>
        <v>61.825726141078839</v>
      </c>
      <c r="DD63" s="299"/>
      <c r="DE63" s="59">
        <f t="shared" si="15"/>
        <v>61.825726141078839</v>
      </c>
      <c r="DF63" s="303" t="e">
        <f t="shared" si="16"/>
        <v>#REF!</v>
      </c>
    </row>
    <row r="64" spans="2:110" s="21" customFormat="1" ht="99.95" hidden="1" customHeight="1" x14ac:dyDescent="0.25">
      <c r="B64" s="307">
        <v>6.6666666666666666E-2</v>
      </c>
      <c r="C64" s="86">
        <f t="shared" si="0"/>
        <v>21</v>
      </c>
      <c r="D64" s="1"/>
      <c r="E64" s="102" t="s">
        <v>39</v>
      </c>
      <c r="F64" s="81" t="s">
        <v>1009</v>
      </c>
      <c r="G64" s="19" t="s">
        <v>1059</v>
      </c>
      <c r="H64" s="16">
        <v>42061</v>
      </c>
      <c r="I64" s="56" t="s">
        <v>62</v>
      </c>
      <c r="J64" s="14" t="s">
        <v>230</v>
      </c>
      <c r="K64" s="74" t="s">
        <v>440</v>
      </c>
      <c r="L64" s="5">
        <v>104</v>
      </c>
      <c r="M64" s="13">
        <v>72154056</v>
      </c>
      <c r="N64" s="13" t="s">
        <v>156</v>
      </c>
      <c r="O64" s="8">
        <v>3000000</v>
      </c>
      <c r="P64" s="80" t="s">
        <v>20</v>
      </c>
      <c r="Q64" s="4" t="s">
        <v>15</v>
      </c>
      <c r="R64" s="69"/>
      <c r="S64" s="231"/>
      <c r="T64" s="70"/>
      <c r="U64" s="77">
        <v>21</v>
      </c>
      <c r="V64" s="203">
        <v>42081</v>
      </c>
      <c r="W64" s="204">
        <v>0</v>
      </c>
      <c r="X64" s="14" t="s">
        <v>58</v>
      </c>
      <c r="Y64" s="14" t="s">
        <v>22</v>
      </c>
      <c r="Z64" s="14" t="s">
        <v>96</v>
      </c>
      <c r="AA64" s="14" t="s">
        <v>97</v>
      </c>
      <c r="AB64" s="57" t="s">
        <v>1551</v>
      </c>
      <c r="AC64" s="15">
        <v>41055679</v>
      </c>
      <c r="AD64" s="2"/>
      <c r="AE64" s="4">
        <v>42081</v>
      </c>
      <c r="AF64" s="6" t="s">
        <v>441</v>
      </c>
      <c r="AG64" s="4" t="s">
        <v>167</v>
      </c>
      <c r="AH64" s="8">
        <v>59015</v>
      </c>
      <c r="AI64" s="4">
        <v>42081</v>
      </c>
      <c r="AJ64" s="305" t="s">
        <v>680</v>
      </c>
      <c r="AK64" s="306" t="s">
        <v>1302</v>
      </c>
      <c r="AL64" s="306" t="s">
        <v>678</v>
      </c>
      <c r="AM64" s="8"/>
      <c r="AN64" s="8">
        <v>2925000</v>
      </c>
      <c r="AO64" s="11"/>
      <c r="AP64" s="18">
        <f t="shared" si="1"/>
        <v>2925000</v>
      </c>
      <c r="AQ64" s="48" t="s">
        <v>40</v>
      </c>
      <c r="AR64" s="49" t="s">
        <v>101</v>
      </c>
      <c r="AS64" s="49" t="s">
        <v>101</v>
      </c>
      <c r="AT64" s="49" t="s">
        <v>101</v>
      </c>
      <c r="AU64" s="50" t="s">
        <v>101</v>
      </c>
      <c r="AV64" s="23">
        <v>42086</v>
      </c>
      <c r="AW64" s="4">
        <v>42338</v>
      </c>
      <c r="AX64" s="8">
        <f t="shared" si="27"/>
        <v>252</v>
      </c>
      <c r="AY64" s="8"/>
      <c r="AZ64" s="8"/>
      <c r="BA64" s="212" t="s">
        <v>147</v>
      </c>
      <c r="BB64" s="17" t="e">
        <f>LOOKUP(BA64,#REF!,#REF!)</f>
        <v>#REF!</v>
      </c>
      <c r="BC64" s="310"/>
      <c r="BD64" s="89"/>
      <c r="BE64" s="28"/>
      <c r="BF64" s="30"/>
      <c r="BG64" s="30"/>
      <c r="BH64" s="28"/>
      <c r="BI64" s="31"/>
      <c r="BJ64" s="66"/>
      <c r="BK64" s="79"/>
      <c r="BL64" s="32"/>
      <c r="BM64" s="32"/>
      <c r="BN64" s="55"/>
      <c r="BO64" s="33"/>
      <c r="BP64" s="67"/>
      <c r="BQ64" s="73"/>
      <c r="BR64" s="35"/>
      <c r="BS64" s="36"/>
      <c r="BT64" s="62"/>
      <c r="BU64" s="37"/>
      <c r="BV64" s="316">
        <f t="shared" si="9"/>
        <v>0</v>
      </c>
      <c r="BW64" s="317">
        <f t="shared" si="10"/>
        <v>0</v>
      </c>
      <c r="BX64" s="234">
        <f t="shared" si="11"/>
        <v>2925000</v>
      </c>
      <c r="BY64" s="41"/>
      <c r="BZ64" s="29"/>
      <c r="CA64" s="29"/>
      <c r="CB64" s="29"/>
      <c r="CC64" s="40"/>
      <c r="CD64" s="42"/>
      <c r="CE64" s="34"/>
      <c r="CF64" s="34"/>
      <c r="CG64" s="34"/>
      <c r="CH64" s="33"/>
      <c r="CI64" s="43"/>
      <c r="CJ64" s="44"/>
      <c r="CK64" s="38"/>
      <c r="CL64" s="38"/>
      <c r="CM64" s="39"/>
      <c r="CN64" s="45"/>
      <c r="CO64" s="71">
        <f t="shared" si="28"/>
        <v>42338</v>
      </c>
      <c r="CP64" s="46"/>
      <c r="CQ64" s="72"/>
      <c r="CR64" s="47"/>
      <c r="CS64" s="287" t="e">
        <f>+SUMIFS(#REF!,#REF!,AH64)</f>
        <v>#REF!</v>
      </c>
      <c r="CT64" s="288" t="e">
        <f>+SUMIFS(#REF!,#REF!,BD64)+SUMIFS(#REF!,#REF!,BJ64)+SUMIFS(#REF!,#REF!,BP64)</f>
        <v>#REF!</v>
      </c>
      <c r="CU64" s="228" t="e">
        <f t="shared" si="12"/>
        <v>#REF!</v>
      </c>
      <c r="CV64" s="225"/>
      <c r="CW64" s="58" t="str">
        <f t="shared" si="29"/>
        <v>EJECUCION</v>
      </c>
      <c r="CX64" s="292"/>
      <c r="CY64" s="60">
        <f t="shared" si="30"/>
        <v>42086</v>
      </c>
      <c r="CZ64" s="58">
        <f t="shared" si="31"/>
        <v>42338</v>
      </c>
      <c r="DA64" s="59">
        <f t="shared" si="17"/>
        <v>252</v>
      </c>
      <c r="DB64" s="160">
        <f t="shared" si="32"/>
        <v>191</v>
      </c>
      <c r="DC64" s="301">
        <f t="shared" si="14"/>
        <v>75.793650793650784</v>
      </c>
      <c r="DD64" s="299"/>
      <c r="DE64" s="59">
        <f t="shared" si="15"/>
        <v>75.793650793650784</v>
      </c>
      <c r="DF64" s="303" t="e">
        <f t="shared" si="16"/>
        <v>#REF!</v>
      </c>
    </row>
    <row r="65" spans="2:110" s="21" customFormat="1" ht="99.95" hidden="1" customHeight="1" x14ac:dyDescent="0.25">
      <c r="B65" s="307">
        <v>0.13333333333333333</v>
      </c>
      <c r="C65" s="86">
        <f t="shared" si="0"/>
        <v>85</v>
      </c>
      <c r="D65" s="1"/>
      <c r="E65" s="2" t="s">
        <v>32</v>
      </c>
      <c r="F65" s="81" t="s">
        <v>1029</v>
      </c>
      <c r="G65" s="19" t="s">
        <v>444</v>
      </c>
      <c r="H65" s="16">
        <v>42062</v>
      </c>
      <c r="I65" s="56" t="s">
        <v>109</v>
      </c>
      <c r="J65" s="14" t="s">
        <v>125</v>
      </c>
      <c r="K65" s="74" t="s">
        <v>497</v>
      </c>
      <c r="L65" s="5">
        <v>208</v>
      </c>
      <c r="M65" s="13">
        <v>801416</v>
      </c>
      <c r="N65" s="13" t="s">
        <v>254</v>
      </c>
      <c r="O65" s="8">
        <v>435000000</v>
      </c>
      <c r="P65" s="80" t="s">
        <v>20</v>
      </c>
      <c r="Q65" s="4" t="s">
        <v>15</v>
      </c>
      <c r="R65" s="69"/>
      <c r="S65" s="231"/>
      <c r="T65" s="70"/>
      <c r="U65" s="77">
        <v>85</v>
      </c>
      <c r="V65" s="203">
        <v>42136</v>
      </c>
      <c r="W65" s="204">
        <v>0</v>
      </c>
      <c r="X65" s="14" t="s">
        <v>58</v>
      </c>
      <c r="Y65" s="14" t="s">
        <v>1300</v>
      </c>
      <c r="Z65" s="14" t="s">
        <v>80</v>
      </c>
      <c r="AA65" s="14" t="s">
        <v>80</v>
      </c>
      <c r="AB65" s="57" t="s">
        <v>1186</v>
      </c>
      <c r="AC65" s="15">
        <v>830050919</v>
      </c>
      <c r="AD65" s="2" t="s">
        <v>77</v>
      </c>
      <c r="AE65" s="4">
        <v>42135</v>
      </c>
      <c r="AF65" s="6" t="s">
        <v>449</v>
      </c>
      <c r="AG65" s="4" t="s">
        <v>845</v>
      </c>
      <c r="AH65" s="8">
        <v>92015</v>
      </c>
      <c r="AI65" s="4">
        <v>42135</v>
      </c>
      <c r="AJ65" s="305" t="s">
        <v>675</v>
      </c>
      <c r="AK65" s="306" t="s">
        <v>1484</v>
      </c>
      <c r="AL65" s="306" t="s">
        <v>679</v>
      </c>
      <c r="AM65" s="8"/>
      <c r="AN65" s="8">
        <v>429066600</v>
      </c>
      <c r="AO65" s="11"/>
      <c r="AP65" s="18">
        <f t="shared" si="1"/>
        <v>429066600</v>
      </c>
      <c r="AQ65" s="24" t="s">
        <v>1187</v>
      </c>
      <c r="AR65" s="25" t="s">
        <v>1188</v>
      </c>
      <c r="AS65" s="25" t="s">
        <v>1189</v>
      </c>
      <c r="AT65" s="25" t="s">
        <v>1314</v>
      </c>
      <c r="AU65" s="26">
        <v>42143</v>
      </c>
      <c r="AV65" s="23">
        <v>42145</v>
      </c>
      <c r="AW65" s="4">
        <v>42369</v>
      </c>
      <c r="AX65" s="8">
        <f t="shared" si="27"/>
        <v>224</v>
      </c>
      <c r="AY65" s="7">
        <f>+AW65+(3*365)</f>
        <v>43464</v>
      </c>
      <c r="AZ65" s="8"/>
      <c r="BA65" s="212" t="s">
        <v>46</v>
      </c>
      <c r="BB65" s="17" t="e">
        <f>LOOKUP(BA65,#REF!,#REF!)</f>
        <v>#REF!</v>
      </c>
      <c r="BC65" s="310"/>
      <c r="BD65" s="63"/>
      <c r="BE65" s="28"/>
      <c r="BF65" s="30"/>
      <c r="BG65" s="30"/>
      <c r="BH65" s="28"/>
      <c r="BI65" s="31"/>
      <c r="BJ65" s="66"/>
      <c r="BK65" s="79"/>
      <c r="BL65" s="32"/>
      <c r="BM65" s="32"/>
      <c r="BN65" s="55"/>
      <c r="BO65" s="33"/>
      <c r="BP65" s="67"/>
      <c r="BQ65" s="73"/>
      <c r="BR65" s="35"/>
      <c r="BS65" s="36"/>
      <c r="BT65" s="62"/>
      <c r="BU65" s="37"/>
      <c r="BV65" s="316">
        <f t="shared" si="9"/>
        <v>0</v>
      </c>
      <c r="BW65" s="317">
        <f t="shared" si="10"/>
        <v>0</v>
      </c>
      <c r="BX65" s="234">
        <f t="shared" si="11"/>
        <v>429066600</v>
      </c>
      <c r="BY65" s="41"/>
      <c r="BZ65" s="29"/>
      <c r="CA65" s="29"/>
      <c r="CB65" s="29"/>
      <c r="CC65" s="40"/>
      <c r="CD65" s="42"/>
      <c r="CE65" s="34"/>
      <c r="CF65" s="34"/>
      <c r="CG65" s="34"/>
      <c r="CH65" s="33"/>
      <c r="CI65" s="43"/>
      <c r="CJ65" s="44"/>
      <c r="CK65" s="38"/>
      <c r="CL65" s="38"/>
      <c r="CM65" s="39"/>
      <c r="CN65" s="45"/>
      <c r="CO65" s="71">
        <f t="shared" si="28"/>
        <v>42369</v>
      </c>
      <c r="CP65" s="46"/>
      <c r="CQ65" s="72"/>
      <c r="CR65" s="47"/>
      <c r="CS65" s="287" t="e">
        <f>+SUMIFS(#REF!,#REF!,AH65)</f>
        <v>#REF!</v>
      </c>
      <c r="CT65" s="288" t="e">
        <f>+SUMIFS(#REF!,#REF!,BD65)+SUMIFS(#REF!,#REF!,BJ65)+SUMIFS(#REF!,#REF!,BP65)</f>
        <v>#REF!</v>
      </c>
      <c r="CU65" s="228" t="e">
        <f t="shared" si="12"/>
        <v>#REF!</v>
      </c>
      <c r="CV65" s="225"/>
      <c r="CW65" s="58" t="str">
        <f t="shared" si="29"/>
        <v>EJECUCION</v>
      </c>
      <c r="CX65" s="292"/>
      <c r="CY65" s="60">
        <f t="shared" si="30"/>
        <v>42145</v>
      </c>
      <c r="CZ65" s="58">
        <f t="shared" si="31"/>
        <v>42369</v>
      </c>
      <c r="DA65" s="59">
        <f t="shared" si="17"/>
        <v>224</v>
      </c>
      <c r="DB65" s="160">
        <f t="shared" si="32"/>
        <v>132</v>
      </c>
      <c r="DC65" s="301">
        <f t="shared" si="14"/>
        <v>58.928571428571431</v>
      </c>
      <c r="DD65" s="299"/>
      <c r="DE65" s="59">
        <f t="shared" si="15"/>
        <v>58.928571428571431</v>
      </c>
      <c r="DF65" s="303" t="e">
        <f t="shared" si="16"/>
        <v>#REF!</v>
      </c>
    </row>
    <row r="66" spans="2:110" s="21" customFormat="1" ht="99.95" hidden="1" customHeight="1" x14ac:dyDescent="0.25">
      <c r="B66" s="307">
        <v>0.13333333333333333</v>
      </c>
      <c r="C66" s="86">
        <f t="shared" ref="C66:C129" si="33">+IF(U66="",0,U66)</f>
        <v>76</v>
      </c>
      <c r="D66" s="1"/>
      <c r="E66" s="2" t="s">
        <v>33</v>
      </c>
      <c r="F66" s="81" t="s">
        <v>953</v>
      </c>
      <c r="G66" s="19" t="s">
        <v>446</v>
      </c>
      <c r="H66" s="16">
        <v>42062</v>
      </c>
      <c r="I66" s="56" t="s">
        <v>112</v>
      </c>
      <c r="J66" s="14" t="s">
        <v>209</v>
      </c>
      <c r="K66" s="74" t="s">
        <v>447</v>
      </c>
      <c r="L66" s="5">
        <v>240</v>
      </c>
      <c r="M66" s="13">
        <v>78181801</v>
      </c>
      <c r="N66" s="13" t="s">
        <v>161</v>
      </c>
      <c r="O66" s="8">
        <v>40815505</v>
      </c>
      <c r="P66" s="80" t="s">
        <v>20</v>
      </c>
      <c r="Q66" s="4" t="s">
        <v>15</v>
      </c>
      <c r="R66" s="69"/>
      <c r="S66" s="231"/>
      <c r="T66" s="70"/>
      <c r="U66" s="77">
        <v>76</v>
      </c>
      <c r="V66" s="203">
        <v>42117</v>
      </c>
      <c r="W66" s="204">
        <v>0</v>
      </c>
      <c r="X66" s="14" t="s">
        <v>58</v>
      </c>
      <c r="Y66" s="14" t="s">
        <v>191</v>
      </c>
      <c r="Z66" s="14" t="s">
        <v>80</v>
      </c>
      <c r="AA66" s="14" t="s">
        <v>80</v>
      </c>
      <c r="AB66" s="57" t="s">
        <v>892</v>
      </c>
      <c r="AC66" s="15">
        <v>830006177</v>
      </c>
      <c r="AD66" s="2" t="s">
        <v>72</v>
      </c>
      <c r="AE66" s="4">
        <v>42116</v>
      </c>
      <c r="AF66" s="6" t="s">
        <v>448</v>
      </c>
      <c r="AG66" s="4" t="s">
        <v>1126</v>
      </c>
      <c r="AH66" s="8">
        <v>81015</v>
      </c>
      <c r="AI66" s="4">
        <v>42146</v>
      </c>
      <c r="AJ66" s="305" t="s">
        <v>680</v>
      </c>
      <c r="AK66" s="306" t="s">
        <v>1423</v>
      </c>
      <c r="AL66" s="306" t="s">
        <v>679</v>
      </c>
      <c r="AM66" s="8"/>
      <c r="AN66" s="8">
        <v>17000000</v>
      </c>
      <c r="AO66" s="11"/>
      <c r="AP66" s="18">
        <f t="shared" ref="AP66:AP129" si="34">+AN66+AO66</f>
        <v>17000000</v>
      </c>
      <c r="AQ66" s="24" t="s">
        <v>59</v>
      </c>
      <c r="AR66" s="25" t="s">
        <v>360</v>
      </c>
      <c r="AS66" s="25" t="s">
        <v>893</v>
      </c>
      <c r="AT66" s="25" t="s">
        <v>3</v>
      </c>
      <c r="AU66" s="26">
        <v>42117</v>
      </c>
      <c r="AV66" s="23">
        <v>42128</v>
      </c>
      <c r="AW66" s="4">
        <f>+AV66+30</f>
        <v>42158</v>
      </c>
      <c r="AX66" s="8">
        <f t="shared" si="27"/>
        <v>30</v>
      </c>
      <c r="AY66" s="7">
        <f>+AW66+(3*365)</f>
        <v>43253</v>
      </c>
      <c r="AZ66" s="8"/>
      <c r="BA66" s="212" t="s">
        <v>870</v>
      </c>
      <c r="BB66" s="17" t="e">
        <f>LOOKUP(BA66,#REF!,#REF!)</f>
        <v>#REF!</v>
      </c>
      <c r="BC66" s="310" t="s">
        <v>1737</v>
      </c>
      <c r="BD66" s="63"/>
      <c r="BE66" s="28"/>
      <c r="BF66" s="30"/>
      <c r="BG66" s="30"/>
      <c r="BH66" s="28"/>
      <c r="BI66" s="31"/>
      <c r="BJ66" s="66"/>
      <c r="BK66" s="79"/>
      <c r="BL66" s="32"/>
      <c r="BM66" s="32"/>
      <c r="BN66" s="55"/>
      <c r="BO66" s="33"/>
      <c r="BP66" s="67"/>
      <c r="BQ66" s="73"/>
      <c r="BR66" s="35"/>
      <c r="BS66" s="36"/>
      <c r="BT66" s="62"/>
      <c r="BU66" s="37"/>
      <c r="BV66" s="316">
        <f t="shared" si="9"/>
        <v>0</v>
      </c>
      <c r="BW66" s="317">
        <f t="shared" si="10"/>
        <v>0</v>
      </c>
      <c r="BX66" s="234">
        <f t="shared" si="11"/>
        <v>17000000</v>
      </c>
      <c r="BY66" s="41"/>
      <c r="BZ66" s="29"/>
      <c r="CA66" s="29"/>
      <c r="CB66" s="29"/>
      <c r="CC66" s="40"/>
      <c r="CD66" s="42"/>
      <c r="CE66" s="34"/>
      <c r="CF66" s="34"/>
      <c r="CG66" s="34"/>
      <c r="CH66" s="33"/>
      <c r="CI66" s="43"/>
      <c r="CJ66" s="44"/>
      <c r="CK66" s="38"/>
      <c r="CL66" s="38"/>
      <c r="CM66" s="39"/>
      <c r="CN66" s="45"/>
      <c r="CO66" s="71">
        <f t="shared" si="28"/>
        <v>42158</v>
      </c>
      <c r="CP66" s="46"/>
      <c r="CQ66" s="72"/>
      <c r="CR66" s="47"/>
      <c r="CS66" s="287" t="e">
        <f>+SUMIFS(#REF!,#REF!,AH66)</f>
        <v>#REF!</v>
      </c>
      <c r="CT66" s="288" t="e">
        <f>+SUMIFS(#REF!,#REF!,BD66)+SUMIFS(#REF!,#REF!,BJ66)+SUMIFS(#REF!,#REF!,BP66)</f>
        <v>#REF!</v>
      </c>
      <c r="CU66" s="228" t="e">
        <f t="shared" si="12"/>
        <v>#REF!</v>
      </c>
      <c r="CV66" s="225"/>
      <c r="CW66" s="58" t="str">
        <f t="shared" si="29"/>
        <v>EJECUCION</v>
      </c>
      <c r="CX66" s="292"/>
      <c r="CY66" s="60">
        <f t="shared" si="30"/>
        <v>42128</v>
      </c>
      <c r="CZ66" s="58">
        <f t="shared" si="31"/>
        <v>42158</v>
      </c>
      <c r="DA66" s="59">
        <f t="shared" si="17"/>
        <v>30</v>
      </c>
      <c r="DB66" s="160">
        <f t="shared" si="32"/>
        <v>149</v>
      </c>
      <c r="DC66" s="301">
        <f t="shared" si="14"/>
        <v>100</v>
      </c>
      <c r="DD66" s="299"/>
      <c r="DE66" s="59">
        <f t="shared" si="15"/>
        <v>100</v>
      </c>
      <c r="DF66" s="303" t="e">
        <f t="shared" si="16"/>
        <v>#REF!</v>
      </c>
    </row>
    <row r="67" spans="2:110" s="21" customFormat="1" ht="99.95" hidden="1" customHeight="1" x14ac:dyDescent="0.25">
      <c r="B67" s="307">
        <v>6.6666666666666666E-2</v>
      </c>
      <c r="C67" s="86">
        <f t="shared" si="33"/>
        <v>20</v>
      </c>
      <c r="D67" s="1"/>
      <c r="E67" s="2" t="s">
        <v>33</v>
      </c>
      <c r="F67" s="81" t="s">
        <v>1010</v>
      </c>
      <c r="G67" s="19" t="s">
        <v>1060</v>
      </c>
      <c r="H67" s="16">
        <v>42062</v>
      </c>
      <c r="I67" s="56" t="s">
        <v>62</v>
      </c>
      <c r="J67" s="14" t="s">
        <v>238</v>
      </c>
      <c r="K67" s="74" t="s">
        <v>442</v>
      </c>
      <c r="L67" s="5">
        <v>106</v>
      </c>
      <c r="M67" s="13">
        <v>15101505</v>
      </c>
      <c r="N67" s="13" t="s">
        <v>282</v>
      </c>
      <c r="O67" s="8">
        <v>2000000</v>
      </c>
      <c r="P67" s="80" t="s">
        <v>20</v>
      </c>
      <c r="Q67" s="4" t="s">
        <v>15</v>
      </c>
      <c r="R67" s="69"/>
      <c r="S67" s="231"/>
      <c r="T67" s="70"/>
      <c r="U67" s="77">
        <v>20</v>
      </c>
      <c r="V67" s="203">
        <v>42080</v>
      </c>
      <c r="W67" s="204">
        <v>0</v>
      </c>
      <c r="X67" s="14" t="s">
        <v>23</v>
      </c>
      <c r="Y67" s="14" t="s">
        <v>23</v>
      </c>
      <c r="Z67" s="14" t="s">
        <v>549</v>
      </c>
      <c r="AA67" s="14" t="s">
        <v>550</v>
      </c>
      <c r="AB67" s="57" t="s">
        <v>551</v>
      </c>
      <c r="AC67" s="15">
        <v>900810806</v>
      </c>
      <c r="AD67" s="2" t="s">
        <v>34</v>
      </c>
      <c r="AE67" s="4">
        <v>42079</v>
      </c>
      <c r="AF67" s="6" t="s">
        <v>443</v>
      </c>
      <c r="AG67" s="4" t="s">
        <v>176</v>
      </c>
      <c r="AH67" s="8">
        <v>58115</v>
      </c>
      <c r="AI67" s="4">
        <v>42079</v>
      </c>
      <c r="AJ67" s="305" t="s">
        <v>680</v>
      </c>
      <c r="AK67" s="306" t="s">
        <v>1458</v>
      </c>
      <c r="AL67" s="306" t="s">
        <v>679</v>
      </c>
      <c r="AM67" s="8"/>
      <c r="AN67" s="8">
        <v>2000000</v>
      </c>
      <c r="AO67" s="11"/>
      <c r="AP67" s="18">
        <f t="shared" si="34"/>
        <v>2000000</v>
      </c>
      <c r="AQ67" s="48" t="s">
        <v>40</v>
      </c>
      <c r="AR67" s="49" t="s">
        <v>101</v>
      </c>
      <c r="AS67" s="49" t="s">
        <v>101</v>
      </c>
      <c r="AT67" s="49" t="s">
        <v>101</v>
      </c>
      <c r="AU67" s="50" t="s">
        <v>101</v>
      </c>
      <c r="AV67" s="23">
        <v>42080</v>
      </c>
      <c r="AW67" s="4">
        <v>42369</v>
      </c>
      <c r="AX67" s="8">
        <f t="shared" si="27"/>
        <v>289</v>
      </c>
      <c r="AY67" s="8"/>
      <c r="AZ67" s="8"/>
      <c r="BA67" s="212" t="s">
        <v>66</v>
      </c>
      <c r="BB67" s="17" t="e">
        <f>LOOKUP(BA67,#REF!,#REF!)</f>
        <v>#REF!</v>
      </c>
      <c r="BC67" s="310" t="s">
        <v>1741</v>
      </c>
      <c r="BD67" s="89"/>
      <c r="BE67" s="28"/>
      <c r="BF67" s="30"/>
      <c r="BG67" s="30"/>
      <c r="BH67" s="28"/>
      <c r="BI67" s="31"/>
      <c r="BJ67" s="66"/>
      <c r="BK67" s="79"/>
      <c r="BL67" s="32"/>
      <c r="BM67" s="32"/>
      <c r="BN67" s="55"/>
      <c r="BO67" s="33"/>
      <c r="BP67" s="67"/>
      <c r="BQ67" s="73"/>
      <c r="BR67" s="35"/>
      <c r="BS67" s="36"/>
      <c r="BT67" s="62"/>
      <c r="BU67" s="37"/>
      <c r="BV67" s="316">
        <f t="shared" ref="BV67:BV130" si="35">+AO67</f>
        <v>0</v>
      </c>
      <c r="BW67" s="317">
        <f t="shared" ref="BW67:BW130" si="36">+BF67+BL67+BR67</f>
        <v>0</v>
      </c>
      <c r="BX67" s="234">
        <f t="shared" ref="BX67:BX130" si="37">+AP67+BW67</f>
        <v>2000000</v>
      </c>
      <c r="BY67" s="41"/>
      <c r="BZ67" s="29"/>
      <c r="CA67" s="29"/>
      <c r="CB67" s="29"/>
      <c r="CC67" s="40"/>
      <c r="CD67" s="42"/>
      <c r="CE67" s="34"/>
      <c r="CF67" s="34"/>
      <c r="CG67" s="34"/>
      <c r="CH67" s="33"/>
      <c r="CI67" s="43"/>
      <c r="CJ67" s="44"/>
      <c r="CK67" s="38"/>
      <c r="CL67" s="38"/>
      <c r="CM67" s="39"/>
      <c r="CN67" s="45"/>
      <c r="CO67" s="71">
        <f t="shared" si="28"/>
        <v>42369</v>
      </c>
      <c r="CP67" s="46"/>
      <c r="CQ67" s="72"/>
      <c r="CR67" s="47"/>
      <c r="CS67" s="287" t="e">
        <f>+SUMIFS(#REF!,#REF!,AH67)</f>
        <v>#REF!</v>
      </c>
      <c r="CT67" s="288" t="e">
        <f>+SUMIFS(#REF!,#REF!,BD67)+SUMIFS(#REF!,#REF!,BJ67)+SUMIFS(#REF!,#REF!,BP67)</f>
        <v>#REF!</v>
      </c>
      <c r="CU67" s="228" t="e">
        <f t="shared" ref="CU67:CU130" si="38">+(CS67+CT67)/BX67</f>
        <v>#REF!</v>
      </c>
      <c r="CV67" s="225"/>
      <c r="CW67" s="58" t="str">
        <f t="shared" si="29"/>
        <v>EJECUCION</v>
      </c>
      <c r="CX67" s="292"/>
      <c r="CY67" s="60">
        <f t="shared" si="30"/>
        <v>42080</v>
      </c>
      <c r="CZ67" s="58">
        <f t="shared" si="31"/>
        <v>42369</v>
      </c>
      <c r="DA67" s="59">
        <f t="shared" si="17"/>
        <v>289</v>
      </c>
      <c r="DB67" s="160">
        <f t="shared" si="32"/>
        <v>197</v>
      </c>
      <c r="DC67" s="301">
        <f t="shared" ref="DC67:DC130" si="39">+IF(DB67&gt;=DA67,100,(DB67/DA67)*100)</f>
        <v>68.16608996539793</v>
      </c>
      <c r="DD67" s="299"/>
      <c r="DE67" s="59">
        <f t="shared" ref="DE67:DE130" si="40">+DC67</f>
        <v>68.16608996539793</v>
      </c>
      <c r="DF67" s="303" t="e">
        <f t="shared" ref="DF67:DF130" si="41">+CU67</f>
        <v>#REF!</v>
      </c>
    </row>
    <row r="68" spans="2:110" s="21" customFormat="1" ht="99.95" hidden="1" customHeight="1" x14ac:dyDescent="0.25">
      <c r="B68" s="307">
        <v>6.6666666666666666E-2</v>
      </c>
      <c r="C68" s="91">
        <f t="shared" si="33"/>
        <v>34</v>
      </c>
      <c r="D68" s="222" t="s">
        <v>1668</v>
      </c>
      <c r="E68" s="2" t="s">
        <v>33</v>
      </c>
      <c r="F68" s="81" t="s">
        <v>954</v>
      </c>
      <c r="G68" s="76"/>
      <c r="H68" s="16">
        <v>42065</v>
      </c>
      <c r="I68" s="56" t="s">
        <v>105</v>
      </c>
      <c r="J68" s="14" t="s">
        <v>132</v>
      </c>
      <c r="K68" s="74" t="s">
        <v>437</v>
      </c>
      <c r="L68" s="5">
        <v>238</v>
      </c>
      <c r="M68" s="13">
        <v>801116</v>
      </c>
      <c r="N68" s="13" t="s">
        <v>254</v>
      </c>
      <c r="O68" s="8">
        <v>22500000</v>
      </c>
      <c r="P68" s="80" t="s">
        <v>20</v>
      </c>
      <c r="Q68" s="4" t="s">
        <v>15</v>
      </c>
      <c r="R68" s="69"/>
      <c r="S68" s="231"/>
      <c r="T68" s="70"/>
      <c r="U68" s="108">
        <v>34</v>
      </c>
      <c r="V68" s="203">
        <v>42065</v>
      </c>
      <c r="W68" s="204">
        <v>0</v>
      </c>
      <c r="X68" s="14" t="s">
        <v>58</v>
      </c>
      <c r="Y68" s="14" t="s">
        <v>123</v>
      </c>
      <c r="Z68" s="14" t="s">
        <v>80</v>
      </c>
      <c r="AA68" s="14" t="s">
        <v>80</v>
      </c>
      <c r="AB68" s="57" t="s">
        <v>438</v>
      </c>
      <c r="AC68" s="15">
        <v>1015435352</v>
      </c>
      <c r="AD68" s="2"/>
      <c r="AE68" s="4">
        <v>42061</v>
      </c>
      <c r="AF68" s="6" t="s">
        <v>439</v>
      </c>
      <c r="AG68" s="4" t="s">
        <v>166</v>
      </c>
      <c r="AH68" s="8">
        <v>46615</v>
      </c>
      <c r="AI68" s="4">
        <v>42061</v>
      </c>
      <c r="AJ68" s="305" t="s">
        <v>680</v>
      </c>
      <c r="AK68" s="306" t="s">
        <v>847</v>
      </c>
      <c r="AL68" s="306" t="s">
        <v>848</v>
      </c>
      <c r="AM68" s="8">
        <v>2500000</v>
      </c>
      <c r="AN68" s="8">
        <v>22500000</v>
      </c>
      <c r="AO68" s="11"/>
      <c r="AP68" s="18">
        <f t="shared" si="34"/>
        <v>22500000</v>
      </c>
      <c r="AQ68" s="48" t="s">
        <v>40</v>
      </c>
      <c r="AR68" s="49" t="s">
        <v>101</v>
      </c>
      <c r="AS68" s="49" t="s">
        <v>101</v>
      </c>
      <c r="AT68" s="49" t="s">
        <v>101</v>
      </c>
      <c r="AU68" s="50" t="s">
        <v>101</v>
      </c>
      <c r="AV68" s="23">
        <v>42061</v>
      </c>
      <c r="AW68" s="4">
        <f>+AV68+(9*30)</f>
        <v>42331</v>
      </c>
      <c r="AX68" s="8">
        <f t="shared" ref="AX68:AX100" si="42">+AW68-AV68</f>
        <v>270</v>
      </c>
      <c r="AY68" s="8"/>
      <c r="AZ68" s="8"/>
      <c r="BA68" s="212" t="s">
        <v>458</v>
      </c>
      <c r="BB68" s="17" t="e">
        <f>LOOKUP(BA68,#REF!,#REF!)</f>
        <v>#REF!</v>
      </c>
      <c r="BC68" s="312" t="s">
        <v>1715</v>
      </c>
      <c r="BD68" s="63"/>
      <c r="BE68" s="28">
        <v>42270</v>
      </c>
      <c r="BF68" s="30">
        <v>3000000</v>
      </c>
      <c r="BG68" s="346" t="s">
        <v>1674</v>
      </c>
      <c r="BH68" s="28">
        <v>42270</v>
      </c>
      <c r="BI68" s="31">
        <v>0</v>
      </c>
      <c r="BJ68" s="66"/>
      <c r="BK68" s="79"/>
      <c r="BL68" s="32"/>
      <c r="BM68" s="32"/>
      <c r="BN68" s="55"/>
      <c r="BO68" s="33"/>
      <c r="BP68" s="67"/>
      <c r="BQ68" s="73"/>
      <c r="BR68" s="35"/>
      <c r="BS68" s="36"/>
      <c r="BT68" s="62"/>
      <c r="BU68" s="37"/>
      <c r="BV68" s="316">
        <f t="shared" si="35"/>
        <v>0</v>
      </c>
      <c r="BW68" s="317">
        <f t="shared" si="36"/>
        <v>3000000</v>
      </c>
      <c r="BX68" s="234">
        <f t="shared" si="37"/>
        <v>25500000</v>
      </c>
      <c r="BY68" s="41">
        <v>42270</v>
      </c>
      <c r="BZ68" s="29">
        <v>42369</v>
      </c>
      <c r="CA68" s="347" t="s">
        <v>1674</v>
      </c>
      <c r="CB68" s="29">
        <v>42270</v>
      </c>
      <c r="CC68" s="40">
        <v>0</v>
      </c>
      <c r="CD68" s="42"/>
      <c r="CE68" s="34"/>
      <c r="CF68" s="349"/>
      <c r="CG68" s="34"/>
      <c r="CH68" s="33"/>
      <c r="CI68" s="43"/>
      <c r="CJ68" s="44"/>
      <c r="CK68" s="38"/>
      <c r="CL68" s="38"/>
      <c r="CM68" s="39"/>
      <c r="CN68" s="45"/>
      <c r="CO68" s="71">
        <f t="shared" ref="CO68:CO80" si="43">+IF(BZ68&gt;AW68,IF(CE68&gt;BZ68,IF(CJ68&gt;CE68,CJ68,CE68),BZ68),AW68)</f>
        <v>42369</v>
      </c>
      <c r="CP68" s="46"/>
      <c r="CQ68" s="72"/>
      <c r="CR68" s="47"/>
      <c r="CS68" s="287" t="e">
        <f>+SUMIFS(#REF!,#REF!,AH68)</f>
        <v>#REF!</v>
      </c>
      <c r="CT68" s="288" t="e">
        <f>+SUMIFS(#REF!,#REF!,BD68)+SUMIFS(#REF!,#REF!,BJ68)+SUMIFS(#REF!,#REF!,BP68)</f>
        <v>#REF!</v>
      </c>
      <c r="CU68" s="228" t="e">
        <f t="shared" si="38"/>
        <v>#REF!</v>
      </c>
      <c r="CV68" s="225"/>
      <c r="CW68" s="58" t="str">
        <f t="shared" si="29"/>
        <v>EJECUCION</v>
      </c>
      <c r="CX68" s="292"/>
      <c r="CY68" s="60">
        <f t="shared" si="30"/>
        <v>42061</v>
      </c>
      <c r="CZ68" s="58">
        <f t="shared" si="31"/>
        <v>42369</v>
      </c>
      <c r="DA68" s="59">
        <f t="shared" ref="DA68:DA131" si="44">+CZ68-CY68</f>
        <v>308</v>
      </c>
      <c r="DB68" s="160">
        <f t="shared" si="32"/>
        <v>216</v>
      </c>
      <c r="DC68" s="301">
        <f t="shared" si="39"/>
        <v>70.129870129870127</v>
      </c>
      <c r="DD68" s="299"/>
      <c r="DE68" s="59">
        <f t="shared" si="40"/>
        <v>70.129870129870127</v>
      </c>
      <c r="DF68" s="303" t="e">
        <f t="shared" si="41"/>
        <v>#REF!</v>
      </c>
    </row>
    <row r="69" spans="2:110" s="21" customFormat="1" ht="99.95" hidden="1" customHeight="1" x14ac:dyDescent="0.25">
      <c r="B69" s="307">
        <v>6.6666666666666666E-2</v>
      </c>
      <c r="C69" s="98">
        <f t="shared" si="33"/>
        <v>1672</v>
      </c>
      <c r="D69" s="1"/>
      <c r="E69" s="2" t="s">
        <v>211</v>
      </c>
      <c r="F69" s="81" t="s">
        <v>1272</v>
      </c>
      <c r="G69" s="76"/>
      <c r="H69" s="16">
        <v>42065</v>
      </c>
      <c r="I69" s="56" t="s">
        <v>212</v>
      </c>
      <c r="J69" s="14" t="s">
        <v>121</v>
      </c>
      <c r="K69" s="74" t="s">
        <v>494</v>
      </c>
      <c r="L69" s="5"/>
      <c r="M69" s="13"/>
      <c r="N69" s="13"/>
      <c r="O69" s="8">
        <f>+AN69</f>
        <v>2997000</v>
      </c>
      <c r="P69" s="80" t="s">
        <v>20</v>
      </c>
      <c r="Q69" s="4" t="s">
        <v>15</v>
      </c>
      <c r="R69" s="69"/>
      <c r="S69" s="231"/>
      <c r="T69" s="70"/>
      <c r="U69" s="109">
        <v>1672</v>
      </c>
      <c r="V69" s="203">
        <v>42065</v>
      </c>
      <c r="W69" s="204">
        <v>0</v>
      </c>
      <c r="X69" s="14" t="s">
        <v>21</v>
      </c>
      <c r="Y69" s="14" t="s">
        <v>21</v>
      </c>
      <c r="Z69" s="14" t="s">
        <v>80</v>
      </c>
      <c r="AA69" s="14" t="s">
        <v>80</v>
      </c>
      <c r="AB69" s="57" t="s">
        <v>491</v>
      </c>
      <c r="AC69" s="15" t="s">
        <v>492</v>
      </c>
      <c r="AD69" s="2" t="s">
        <v>75</v>
      </c>
      <c r="AE69" s="4">
        <v>42065</v>
      </c>
      <c r="AF69" s="6" t="s">
        <v>493</v>
      </c>
      <c r="AG69" s="4" t="s">
        <v>180</v>
      </c>
      <c r="AH69" s="8">
        <v>47115</v>
      </c>
      <c r="AI69" s="4">
        <v>42065</v>
      </c>
      <c r="AJ69" s="305">
        <v>0</v>
      </c>
      <c r="AK69" s="306">
        <v>0</v>
      </c>
      <c r="AL69" s="306">
        <v>0</v>
      </c>
      <c r="AM69" s="8"/>
      <c r="AN69" s="8">
        <v>2997000</v>
      </c>
      <c r="AO69" s="11"/>
      <c r="AP69" s="18">
        <f t="shared" si="34"/>
        <v>2997000</v>
      </c>
      <c r="AQ69" s="48" t="s">
        <v>40</v>
      </c>
      <c r="AR69" s="49" t="s">
        <v>101</v>
      </c>
      <c r="AS69" s="49" t="s">
        <v>101</v>
      </c>
      <c r="AT69" s="49" t="s">
        <v>101</v>
      </c>
      <c r="AU69" s="50" t="s">
        <v>101</v>
      </c>
      <c r="AV69" s="23">
        <v>42065</v>
      </c>
      <c r="AW69" s="4">
        <v>42083</v>
      </c>
      <c r="AX69" s="8">
        <f t="shared" si="42"/>
        <v>18</v>
      </c>
      <c r="AY69" s="8"/>
      <c r="AZ69" s="8"/>
      <c r="BA69" s="212" t="s">
        <v>43</v>
      </c>
      <c r="BB69" s="17" t="e">
        <f>LOOKUP(BA69,#REF!,#REF!)</f>
        <v>#REF!</v>
      </c>
      <c r="BC69" s="310"/>
      <c r="BD69" s="63"/>
      <c r="BE69" s="28"/>
      <c r="BF69" s="30"/>
      <c r="BG69" s="30"/>
      <c r="BH69" s="28"/>
      <c r="BI69" s="31"/>
      <c r="BJ69" s="66"/>
      <c r="BK69" s="79"/>
      <c r="BL69" s="32"/>
      <c r="BM69" s="32"/>
      <c r="BN69" s="55"/>
      <c r="BO69" s="33"/>
      <c r="BP69" s="67"/>
      <c r="BQ69" s="73"/>
      <c r="BR69" s="35"/>
      <c r="BS69" s="36"/>
      <c r="BT69" s="62"/>
      <c r="BU69" s="37"/>
      <c r="BV69" s="316">
        <f t="shared" si="35"/>
        <v>0</v>
      </c>
      <c r="BW69" s="317">
        <f t="shared" si="36"/>
        <v>0</v>
      </c>
      <c r="BX69" s="234">
        <f t="shared" si="37"/>
        <v>2997000</v>
      </c>
      <c r="BY69" s="41"/>
      <c r="BZ69" s="29"/>
      <c r="CA69" s="29"/>
      <c r="CB69" s="29"/>
      <c r="CC69" s="40"/>
      <c r="CD69" s="42"/>
      <c r="CE69" s="34"/>
      <c r="CF69" s="34"/>
      <c r="CG69" s="34"/>
      <c r="CH69" s="33"/>
      <c r="CI69" s="43"/>
      <c r="CJ69" s="44"/>
      <c r="CK69" s="38"/>
      <c r="CL69" s="38"/>
      <c r="CM69" s="39"/>
      <c r="CN69" s="45"/>
      <c r="CO69" s="71">
        <f t="shared" si="43"/>
        <v>42083</v>
      </c>
      <c r="CP69" s="46"/>
      <c r="CQ69" s="72"/>
      <c r="CR69" s="47"/>
      <c r="CS69" s="287" t="e">
        <f>+SUMIFS(#REF!,#REF!,AH69)</f>
        <v>#REF!</v>
      </c>
      <c r="CT69" s="288" t="e">
        <f>+SUMIFS(#REF!,#REF!,BD69)+SUMIFS(#REF!,#REF!,BJ69)+SUMIFS(#REF!,#REF!,BP69)</f>
        <v>#REF!</v>
      </c>
      <c r="CU69" s="228" t="e">
        <f t="shared" si="38"/>
        <v>#REF!</v>
      </c>
      <c r="CV69" s="225"/>
      <c r="CW69" s="58" t="str">
        <f t="shared" si="29"/>
        <v>EJECUCION</v>
      </c>
      <c r="CX69" s="292"/>
      <c r="CY69" s="60">
        <f t="shared" si="30"/>
        <v>42065</v>
      </c>
      <c r="CZ69" s="58">
        <f t="shared" si="31"/>
        <v>42083</v>
      </c>
      <c r="DA69" s="59">
        <f t="shared" si="44"/>
        <v>18</v>
      </c>
      <c r="DB69" s="160">
        <f t="shared" si="32"/>
        <v>212</v>
      </c>
      <c r="DC69" s="301">
        <f t="shared" si="39"/>
        <v>100</v>
      </c>
      <c r="DD69" s="299"/>
      <c r="DE69" s="59">
        <f t="shared" si="40"/>
        <v>100</v>
      </c>
      <c r="DF69" s="303" t="e">
        <f t="shared" si="41"/>
        <v>#REF!</v>
      </c>
    </row>
    <row r="70" spans="2:110" s="21" customFormat="1" ht="99.95" hidden="1" customHeight="1" x14ac:dyDescent="0.25">
      <c r="B70" s="307">
        <v>6.6666666666666666E-2</v>
      </c>
      <c r="C70" s="98">
        <f t="shared" si="33"/>
        <v>1673</v>
      </c>
      <c r="D70" s="1"/>
      <c r="E70" s="2" t="s">
        <v>211</v>
      </c>
      <c r="F70" s="81" t="s">
        <v>1273</v>
      </c>
      <c r="G70" s="76"/>
      <c r="H70" s="16">
        <v>42065</v>
      </c>
      <c r="I70" s="56" t="s">
        <v>212</v>
      </c>
      <c r="J70" s="14" t="s">
        <v>121</v>
      </c>
      <c r="K70" s="74" t="s">
        <v>1323</v>
      </c>
      <c r="L70" s="5"/>
      <c r="M70" s="13"/>
      <c r="N70" s="13"/>
      <c r="O70" s="8">
        <f>+AN70</f>
        <v>40732108.439999998</v>
      </c>
      <c r="P70" s="80" t="s">
        <v>20</v>
      </c>
      <c r="Q70" s="4" t="s">
        <v>15</v>
      </c>
      <c r="R70" s="69"/>
      <c r="S70" s="231"/>
      <c r="T70" s="70"/>
      <c r="U70" s="109">
        <v>1673</v>
      </c>
      <c r="V70" s="203">
        <v>42065</v>
      </c>
      <c r="W70" s="204">
        <v>0</v>
      </c>
      <c r="X70" s="14" t="s">
        <v>21</v>
      </c>
      <c r="Y70" s="14" t="s">
        <v>21</v>
      </c>
      <c r="Z70" s="14" t="s">
        <v>80</v>
      </c>
      <c r="AA70" s="14" t="s">
        <v>80</v>
      </c>
      <c r="AB70" s="57" t="s">
        <v>1324</v>
      </c>
      <c r="AC70" s="15">
        <v>900773486</v>
      </c>
      <c r="AD70" s="2" t="s">
        <v>76</v>
      </c>
      <c r="AE70" s="4">
        <v>42065</v>
      </c>
      <c r="AF70" s="6" t="s">
        <v>495</v>
      </c>
      <c r="AG70" s="4" t="s">
        <v>180</v>
      </c>
      <c r="AH70" s="8">
        <v>47415</v>
      </c>
      <c r="AI70" s="4">
        <v>42065</v>
      </c>
      <c r="AJ70" s="305" t="s">
        <v>675</v>
      </c>
      <c r="AK70" s="306" t="s">
        <v>1158</v>
      </c>
      <c r="AL70" s="306" t="s">
        <v>691</v>
      </c>
      <c r="AM70" s="8"/>
      <c r="AN70" s="8">
        <v>40732108.439999998</v>
      </c>
      <c r="AO70" s="11"/>
      <c r="AP70" s="18">
        <f t="shared" si="34"/>
        <v>40732108.439999998</v>
      </c>
      <c r="AQ70" s="48" t="s">
        <v>40</v>
      </c>
      <c r="AR70" s="49" t="s">
        <v>101</v>
      </c>
      <c r="AS70" s="49" t="s">
        <v>101</v>
      </c>
      <c r="AT70" s="49" t="s">
        <v>101</v>
      </c>
      <c r="AU70" s="50" t="s">
        <v>101</v>
      </c>
      <c r="AV70" s="23">
        <v>42065</v>
      </c>
      <c r="AW70" s="4">
        <v>42277</v>
      </c>
      <c r="AX70" s="8">
        <f t="shared" si="42"/>
        <v>212</v>
      </c>
      <c r="AY70" s="8"/>
      <c r="AZ70" s="8"/>
      <c r="BA70" s="212" t="s">
        <v>43</v>
      </c>
      <c r="BB70" s="17" t="e">
        <f>LOOKUP(BA70,#REF!,#REF!)</f>
        <v>#REF!</v>
      </c>
      <c r="BC70" s="310"/>
      <c r="BD70" s="63"/>
      <c r="BE70" s="28"/>
      <c r="BF70" s="30"/>
      <c r="BG70" s="30"/>
      <c r="BH70" s="28"/>
      <c r="BI70" s="31"/>
      <c r="BJ70" s="66"/>
      <c r="BK70" s="79"/>
      <c r="BL70" s="32"/>
      <c r="BM70" s="32"/>
      <c r="BN70" s="55"/>
      <c r="BO70" s="33"/>
      <c r="BP70" s="67"/>
      <c r="BQ70" s="73"/>
      <c r="BR70" s="35"/>
      <c r="BS70" s="36"/>
      <c r="BT70" s="62"/>
      <c r="BU70" s="37"/>
      <c r="BV70" s="316">
        <f t="shared" si="35"/>
        <v>0</v>
      </c>
      <c r="BW70" s="317">
        <f t="shared" si="36"/>
        <v>0</v>
      </c>
      <c r="BX70" s="234">
        <f t="shared" si="37"/>
        <v>40732108.439999998</v>
      </c>
      <c r="BY70" s="41"/>
      <c r="BZ70" s="29"/>
      <c r="CA70" s="29"/>
      <c r="CB70" s="29"/>
      <c r="CC70" s="40"/>
      <c r="CD70" s="42"/>
      <c r="CE70" s="34"/>
      <c r="CF70" s="34"/>
      <c r="CG70" s="34"/>
      <c r="CH70" s="33"/>
      <c r="CI70" s="43"/>
      <c r="CJ70" s="44"/>
      <c r="CK70" s="38"/>
      <c r="CL70" s="38"/>
      <c r="CM70" s="39"/>
      <c r="CN70" s="45"/>
      <c r="CO70" s="71">
        <f t="shared" si="43"/>
        <v>42277</v>
      </c>
      <c r="CP70" s="46"/>
      <c r="CQ70" s="72"/>
      <c r="CR70" s="47"/>
      <c r="CS70" s="287" t="e">
        <f>+SUMIFS(#REF!,#REF!,AH70)</f>
        <v>#REF!</v>
      </c>
      <c r="CT70" s="288" t="e">
        <f>+SUMIFS(#REF!,#REF!,BD70)+SUMIFS(#REF!,#REF!,BJ70)+SUMIFS(#REF!,#REF!,BP70)</f>
        <v>#REF!</v>
      </c>
      <c r="CU70" s="228" t="e">
        <f t="shared" si="38"/>
        <v>#REF!</v>
      </c>
      <c r="CV70" s="225"/>
      <c r="CW70" s="58" t="str">
        <f t="shared" si="29"/>
        <v>EJECUCION</v>
      </c>
      <c r="CX70" s="292"/>
      <c r="CY70" s="60">
        <f t="shared" si="30"/>
        <v>42065</v>
      </c>
      <c r="CZ70" s="58">
        <f t="shared" si="31"/>
        <v>42277</v>
      </c>
      <c r="DA70" s="59">
        <f t="shared" si="44"/>
        <v>212</v>
      </c>
      <c r="DB70" s="160">
        <f t="shared" si="32"/>
        <v>212</v>
      </c>
      <c r="DC70" s="301">
        <f t="shared" si="39"/>
        <v>100</v>
      </c>
      <c r="DD70" s="299"/>
      <c r="DE70" s="59">
        <f t="shared" si="40"/>
        <v>100</v>
      </c>
      <c r="DF70" s="303" t="e">
        <f t="shared" si="41"/>
        <v>#REF!</v>
      </c>
    </row>
    <row r="71" spans="2:110" s="21" customFormat="1" ht="99.95" hidden="1" customHeight="1" x14ac:dyDescent="0.25">
      <c r="B71" s="307">
        <v>6.6666666666666666E-2</v>
      </c>
      <c r="C71" s="98">
        <f t="shared" si="33"/>
        <v>1713</v>
      </c>
      <c r="D71" s="1"/>
      <c r="E71" s="2" t="s">
        <v>211</v>
      </c>
      <c r="F71" s="81" t="s">
        <v>1273</v>
      </c>
      <c r="G71" s="76"/>
      <c r="H71" s="16">
        <v>42067</v>
      </c>
      <c r="I71" s="56" t="s">
        <v>212</v>
      </c>
      <c r="J71" s="14" t="s">
        <v>121</v>
      </c>
      <c r="K71" s="74" t="s">
        <v>496</v>
      </c>
      <c r="L71" s="5"/>
      <c r="M71" s="13"/>
      <c r="N71" s="13"/>
      <c r="O71" s="8">
        <f>+AN71</f>
        <v>25431900</v>
      </c>
      <c r="P71" s="80" t="s">
        <v>20</v>
      </c>
      <c r="Q71" s="4" t="s">
        <v>15</v>
      </c>
      <c r="R71" s="69"/>
      <c r="S71" s="231"/>
      <c r="T71" s="70"/>
      <c r="U71" s="109">
        <v>1713</v>
      </c>
      <c r="V71" s="203">
        <v>42067</v>
      </c>
      <c r="W71" s="204">
        <v>0</v>
      </c>
      <c r="X71" s="14" t="s">
        <v>21</v>
      </c>
      <c r="Y71" s="14" t="s">
        <v>21</v>
      </c>
      <c r="Z71" s="14" t="s">
        <v>80</v>
      </c>
      <c r="AA71" s="14" t="s">
        <v>80</v>
      </c>
      <c r="AB71" s="57" t="s">
        <v>485</v>
      </c>
      <c r="AC71" s="15">
        <v>890900943</v>
      </c>
      <c r="AD71" s="2" t="s">
        <v>34</v>
      </c>
      <c r="AE71" s="4">
        <v>42067</v>
      </c>
      <c r="AF71" s="6" t="s">
        <v>493</v>
      </c>
      <c r="AG71" s="4" t="s">
        <v>180</v>
      </c>
      <c r="AH71" s="8">
        <v>54215</v>
      </c>
      <c r="AI71" s="4">
        <v>42069</v>
      </c>
      <c r="AJ71" s="305" t="s">
        <v>675</v>
      </c>
      <c r="AK71" s="306" t="s">
        <v>798</v>
      </c>
      <c r="AL71" s="306" t="s">
        <v>679</v>
      </c>
      <c r="AM71" s="8"/>
      <c r="AN71" s="8">
        <v>25431900</v>
      </c>
      <c r="AO71" s="11"/>
      <c r="AP71" s="18">
        <f t="shared" si="34"/>
        <v>25431900</v>
      </c>
      <c r="AQ71" s="48" t="s">
        <v>40</v>
      </c>
      <c r="AR71" s="49" t="s">
        <v>101</v>
      </c>
      <c r="AS71" s="49" t="s">
        <v>101</v>
      </c>
      <c r="AT71" s="49" t="s">
        <v>101</v>
      </c>
      <c r="AU71" s="50" t="s">
        <v>101</v>
      </c>
      <c r="AV71" s="23">
        <v>42067</v>
      </c>
      <c r="AW71" s="4">
        <v>42155</v>
      </c>
      <c r="AX71" s="8">
        <f t="shared" si="42"/>
        <v>88</v>
      </c>
      <c r="AY71" s="8"/>
      <c r="AZ71" s="8"/>
      <c r="BA71" s="212" t="s">
        <v>43</v>
      </c>
      <c r="BB71" s="17" t="e">
        <f>LOOKUP(BA71,#REF!,#REF!)</f>
        <v>#REF!</v>
      </c>
      <c r="BC71" s="310"/>
      <c r="BD71" s="63"/>
      <c r="BE71" s="28"/>
      <c r="BF71" s="30"/>
      <c r="BG71" s="30"/>
      <c r="BH71" s="28"/>
      <c r="BI71" s="31"/>
      <c r="BJ71" s="66"/>
      <c r="BK71" s="79"/>
      <c r="BL71" s="32"/>
      <c r="BM71" s="32"/>
      <c r="BN71" s="55"/>
      <c r="BO71" s="33"/>
      <c r="BP71" s="67"/>
      <c r="BQ71" s="73"/>
      <c r="BR71" s="35"/>
      <c r="BS71" s="36"/>
      <c r="BT71" s="62"/>
      <c r="BU71" s="37"/>
      <c r="BV71" s="316">
        <f t="shared" si="35"/>
        <v>0</v>
      </c>
      <c r="BW71" s="317">
        <f t="shared" si="36"/>
        <v>0</v>
      </c>
      <c r="BX71" s="234">
        <f t="shared" si="37"/>
        <v>25431900</v>
      </c>
      <c r="BY71" s="41"/>
      <c r="BZ71" s="29"/>
      <c r="CA71" s="29"/>
      <c r="CB71" s="29"/>
      <c r="CC71" s="40"/>
      <c r="CD71" s="42"/>
      <c r="CE71" s="34"/>
      <c r="CF71" s="34"/>
      <c r="CG71" s="34"/>
      <c r="CH71" s="33"/>
      <c r="CI71" s="43"/>
      <c r="CJ71" s="44"/>
      <c r="CK71" s="38"/>
      <c r="CL71" s="38"/>
      <c r="CM71" s="39"/>
      <c r="CN71" s="45"/>
      <c r="CO71" s="71">
        <f t="shared" si="43"/>
        <v>42155</v>
      </c>
      <c r="CP71" s="46"/>
      <c r="CQ71" s="72"/>
      <c r="CR71" s="47"/>
      <c r="CS71" s="287" t="e">
        <f>+SUMIFS(#REF!,#REF!,AH71)</f>
        <v>#REF!</v>
      </c>
      <c r="CT71" s="288" t="e">
        <f>+SUMIFS(#REF!,#REF!,BD71)+SUMIFS(#REF!,#REF!,BJ71)+SUMIFS(#REF!,#REF!,BP71)</f>
        <v>#REF!</v>
      </c>
      <c r="CU71" s="228" t="e">
        <f t="shared" si="38"/>
        <v>#REF!</v>
      </c>
      <c r="CV71" s="225"/>
      <c r="CW71" s="58" t="str">
        <f t="shared" si="29"/>
        <v>EJECUCION</v>
      </c>
      <c r="CX71" s="292"/>
      <c r="CY71" s="60">
        <f t="shared" si="30"/>
        <v>42067</v>
      </c>
      <c r="CZ71" s="58">
        <f t="shared" si="31"/>
        <v>42155</v>
      </c>
      <c r="DA71" s="59">
        <f t="shared" si="44"/>
        <v>88</v>
      </c>
      <c r="DB71" s="160">
        <f t="shared" si="32"/>
        <v>210</v>
      </c>
      <c r="DC71" s="301">
        <f t="shared" si="39"/>
        <v>100</v>
      </c>
      <c r="DD71" s="299"/>
      <c r="DE71" s="59">
        <f t="shared" si="40"/>
        <v>100</v>
      </c>
      <c r="DF71" s="303" t="e">
        <f t="shared" si="41"/>
        <v>#REF!</v>
      </c>
    </row>
    <row r="72" spans="2:110" s="21" customFormat="1" ht="99.95" hidden="1" customHeight="1" x14ac:dyDescent="0.25">
      <c r="B72" s="307">
        <v>6.6666666666666666E-2</v>
      </c>
      <c r="C72" s="91">
        <f t="shared" si="33"/>
        <v>35</v>
      </c>
      <c r="D72" s="1"/>
      <c r="E72" s="2" t="s">
        <v>33</v>
      </c>
      <c r="F72" s="81" t="s">
        <v>955</v>
      </c>
      <c r="G72" s="76"/>
      <c r="H72" s="16">
        <v>42068</v>
      </c>
      <c r="I72" s="56" t="s">
        <v>105</v>
      </c>
      <c r="J72" s="14" t="s">
        <v>125</v>
      </c>
      <c r="K72" s="74" t="s">
        <v>469</v>
      </c>
      <c r="L72" s="5">
        <v>79</v>
      </c>
      <c r="M72" s="13">
        <v>861117</v>
      </c>
      <c r="N72" s="13" t="s">
        <v>470</v>
      </c>
      <c r="O72" s="8">
        <v>15000000</v>
      </c>
      <c r="P72" s="80" t="s">
        <v>20</v>
      </c>
      <c r="Q72" s="4" t="s">
        <v>15</v>
      </c>
      <c r="R72" s="69"/>
      <c r="S72" s="231"/>
      <c r="T72" s="70"/>
      <c r="U72" s="108">
        <v>35</v>
      </c>
      <c r="V72" s="203">
        <v>42068</v>
      </c>
      <c r="W72" s="204">
        <v>0</v>
      </c>
      <c r="X72" s="14" t="s">
        <v>58</v>
      </c>
      <c r="Y72" s="14" t="s">
        <v>159</v>
      </c>
      <c r="Z72" s="14" t="s">
        <v>84</v>
      </c>
      <c r="AA72" s="14" t="s">
        <v>318</v>
      </c>
      <c r="AB72" s="57" t="s">
        <v>468</v>
      </c>
      <c r="AC72" s="15">
        <v>30733562</v>
      </c>
      <c r="AD72" s="2"/>
      <c r="AE72" s="4">
        <v>42065</v>
      </c>
      <c r="AF72" s="6" t="s">
        <v>471</v>
      </c>
      <c r="AG72" s="4" t="s">
        <v>169</v>
      </c>
      <c r="AH72" s="8">
        <v>47315</v>
      </c>
      <c r="AI72" s="4">
        <v>42065</v>
      </c>
      <c r="AJ72" s="305" t="s">
        <v>675</v>
      </c>
      <c r="AK72" s="306" t="s">
        <v>1450</v>
      </c>
      <c r="AL72" s="306" t="s">
        <v>848</v>
      </c>
      <c r="AM72" s="8"/>
      <c r="AN72" s="8">
        <v>15000000</v>
      </c>
      <c r="AO72" s="11"/>
      <c r="AP72" s="18">
        <f t="shared" si="34"/>
        <v>15000000</v>
      </c>
      <c r="AQ72" s="48" t="s">
        <v>40</v>
      </c>
      <c r="AR72" s="49" t="s">
        <v>101</v>
      </c>
      <c r="AS72" s="49" t="s">
        <v>101</v>
      </c>
      <c r="AT72" s="49" t="s">
        <v>101</v>
      </c>
      <c r="AU72" s="50" t="s">
        <v>101</v>
      </c>
      <c r="AV72" s="23">
        <v>42067</v>
      </c>
      <c r="AW72" s="4">
        <v>42338</v>
      </c>
      <c r="AX72" s="8">
        <f t="shared" si="42"/>
        <v>271</v>
      </c>
      <c r="AY72" s="8"/>
      <c r="AZ72" s="8"/>
      <c r="BA72" s="83" t="s">
        <v>28</v>
      </c>
      <c r="BB72" s="17" t="e">
        <f>LOOKUP(BA72,#REF!,#REF!)</f>
        <v>#REF!</v>
      </c>
      <c r="BC72" s="312" t="s">
        <v>1716</v>
      </c>
      <c r="BD72" s="63"/>
      <c r="BE72" s="28"/>
      <c r="BF72" s="30"/>
      <c r="BG72" s="30"/>
      <c r="BH72" s="28"/>
      <c r="BI72" s="31"/>
      <c r="BJ72" s="66"/>
      <c r="BK72" s="79"/>
      <c r="BL72" s="32"/>
      <c r="BM72" s="32"/>
      <c r="BN72" s="55"/>
      <c r="BO72" s="33"/>
      <c r="BP72" s="67"/>
      <c r="BQ72" s="73"/>
      <c r="BR72" s="35"/>
      <c r="BS72" s="36"/>
      <c r="BT72" s="62"/>
      <c r="BU72" s="37"/>
      <c r="BV72" s="316">
        <f t="shared" si="35"/>
        <v>0</v>
      </c>
      <c r="BW72" s="317">
        <f t="shared" si="36"/>
        <v>0</v>
      </c>
      <c r="BX72" s="234">
        <f t="shared" si="37"/>
        <v>15000000</v>
      </c>
      <c r="BY72" s="41"/>
      <c r="BZ72" s="29"/>
      <c r="CA72" s="29"/>
      <c r="CB72" s="29"/>
      <c r="CC72" s="40"/>
      <c r="CD72" s="42"/>
      <c r="CE72" s="34"/>
      <c r="CF72" s="34"/>
      <c r="CG72" s="34"/>
      <c r="CH72" s="33"/>
      <c r="CI72" s="43"/>
      <c r="CJ72" s="44"/>
      <c r="CK72" s="38"/>
      <c r="CL72" s="38"/>
      <c r="CM72" s="39"/>
      <c r="CN72" s="45"/>
      <c r="CO72" s="71">
        <f t="shared" si="43"/>
        <v>42338</v>
      </c>
      <c r="CP72" s="46"/>
      <c r="CQ72" s="72"/>
      <c r="CR72" s="47"/>
      <c r="CS72" s="287" t="e">
        <f>+SUMIFS(#REF!,#REF!,AH72)</f>
        <v>#REF!</v>
      </c>
      <c r="CT72" s="288" t="e">
        <f>+SUMIFS(#REF!,#REF!,BD72)+SUMIFS(#REF!,#REF!,BJ72)+SUMIFS(#REF!,#REF!,BP72)</f>
        <v>#REF!</v>
      </c>
      <c r="CU72" s="228" t="e">
        <f t="shared" si="38"/>
        <v>#REF!</v>
      </c>
      <c r="CV72" s="225"/>
      <c r="CW72" s="58" t="str">
        <f t="shared" si="29"/>
        <v>EJECUCION</v>
      </c>
      <c r="CX72" s="292"/>
      <c r="CY72" s="60">
        <f t="shared" si="30"/>
        <v>42067</v>
      </c>
      <c r="CZ72" s="58">
        <f t="shared" si="31"/>
        <v>42338</v>
      </c>
      <c r="DA72" s="59">
        <f t="shared" si="44"/>
        <v>271</v>
      </c>
      <c r="DB72" s="160">
        <f t="shared" si="32"/>
        <v>210</v>
      </c>
      <c r="DC72" s="301">
        <f t="shared" si="39"/>
        <v>77.490774907749085</v>
      </c>
      <c r="DD72" s="299"/>
      <c r="DE72" s="59">
        <f t="shared" si="40"/>
        <v>77.490774907749085</v>
      </c>
      <c r="DF72" s="303" t="e">
        <f t="shared" si="41"/>
        <v>#REF!</v>
      </c>
    </row>
    <row r="73" spans="2:110" s="21" customFormat="1" ht="99.95" hidden="1" customHeight="1" x14ac:dyDescent="0.25">
      <c r="B73" s="307">
        <v>6.6666666666666666E-2</v>
      </c>
      <c r="C73" s="91">
        <f t="shared" si="33"/>
        <v>36</v>
      </c>
      <c r="D73" s="1"/>
      <c r="E73" s="2" t="s">
        <v>33</v>
      </c>
      <c r="F73" s="81" t="s">
        <v>956</v>
      </c>
      <c r="G73" s="76"/>
      <c r="H73" s="16">
        <v>42068</v>
      </c>
      <c r="I73" s="56" t="s">
        <v>105</v>
      </c>
      <c r="J73" s="14" t="s">
        <v>125</v>
      </c>
      <c r="K73" s="74" t="s">
        <v>472</v>
      </c>
      <c r="L73" s="5">
        <v>236</v>
      </c>
      <c r="M73" s="13">
        <v>861117</v>
      </c>
      <c r="N73" s="13" t="s">
        <v>470</v>
      </c>
      <c r="O73" s="8">
        <v>1300000</v>
      </c>
      <c r="P73" s="80" t="s">
        <v>20</v>
      </c>
      <c r="Q73" s="4" t="s">
        <v>15</v>
      </c>
      <c r="R73" s="69"/>
      <c r="S73" s="231"/>
      <c r="T73" s="70"/>
      <c r="U73" s="108">
        <v>36</v>
      </c>
      <c r="V73" s="203">
        <v>42068</v>
      </c>
      <c r="W73" s="204">
        <v>0</v>
      </c>
      <c r="X73" s="14" t="s">
        <v>58</v>
      </c>
      <c r="Y73" s="14" t="s">
        <v>159</v>
      </c>
      <c r="Z73" s="14" t="s">
        <v>85</v>
      </c>
      <c r="AA73" s="14" t="s">
        <v>90</v>
      </c>
      <c r="AB73" s="57" t="s">
        <v>474</v>
      </c>
      <c r="AC73" s="15">
        <v>890003047</v>
      </c>
      <c r="AD73" s="2" t="s">
        <v>71</v>
      </c>
      <c r="AE73" s="4">
        <v>42066</v>
      </c>
      <c r="AF73" s="6" t="s">
        <v>473</v>
      </c>
      <c r="AG73" s="4" t="s">
        <v>169</v>
      </c>
      <c r="AH73" s="8">
        <v>47515</v>
      </c>
      <c r="AI73" s="4">
        <v>42066</v>
      </c>
      <c r="AJ73" s="305" t="s">
        <v>680</v>
      </c>
      <c r="AK73" s="306" t="s">
        <v>1440</v>
      </c>
      <c r="AL73" s="306" t="s">
        <v>681</v>
      </c>
      <c r="AM73" s="8"/>
      <c r="AN73" s="8">
        <v>1300000</v>
      </c>
      <c r="AO73" s="11"/>
      <c r="AP73" s="18">
        <f t="shared" si="34"/>
        <v>1300000</v>
      </c>
      <c r="AQ73" s="48" t="s">
        <v>40</v>
      </c>
      <c r="AR73" s="49" t="s">
        <v>101</v>
      </c>
      <c r="AS73" s="49" t="s">
        <v>101</v>
      </c>
      <c r="AT73" s="49" t="s">
        <v>101</v>
      </c>
      <c r="AU73" s="50" t="s">
        <v>101</v>
      </c>
      <c r="AV73" s="23">
        <v>42066</v>
      </c>
      <c r="AW73" s="4">
        <v>42338</v>
      </c>
      <c r="AX73" s="8">
        <f t="shared" si="42"/>
        <v>272</v>
      </c>
      <c r="AY73" s="8"/>
      <c r="AZ73" s="8"/>
      <c r="BA73" s="212" t="s">
        <v>143</v>
      </c>
      <c r="BB73" s="17" t="e">
        <f>LOOKUP(BA73,#REF!,#REF!)</f>
        <v>#REF!</v>
      </c>
      <c r="BC73" s="312" t="s">
        <v>1717</v>
      </c>
      <c r="BD73" s="63"/>
      <c r="BE73" s="28"/>
      <c r="BF73" s="30"/>
      <c r="BG73" s="30"/>
      <c r="BH73" s="28"/>
      <c r="BI73" s="31"/>
      <c r="BJ73" s="66"/>
      <c r="BK73" s="79"/>
      <c r="BL73" s="32"/>
      <c r="BM73" s="32"/>
      <c r="BN73" s="55"/>
      <c r="BO73" s="33"/>
      <c r="BP73" s="67"/>
      <c r="BQ73" s="73"/>
      <c r="BR73" s="35"/>
      <c r="BS73" s="36"/>
      <c r="BT73" s="62"/>
      <c r="BU73" s="37"/>
      <c r="BV73" s="316">
        <f t="shared" si="35"/>
        <v>0</v>
      </c>
      <c r="BW73" s="317">
        <f t="shared" si="36"/>
        <v>0</v>
      </c>
      <c r="BX73" s="234">
        <f t="shared" si="37"/>
        <v>1300000</v>
      </c>
      <c r="BY73" s="41"/>
      <c r="BZ73" s="29"/>
      <c r="CA73" s="29"/>
      <c r="CB73" s="29"/>
      <c r="CC73" s="40"/>
      <c r="CD73" s="42"/>
      <c r="CE73" s="34"/>
      <c r="CF73" s="34"/>
      <c r="CG73" s="34"/>
      <c r="CH73" s="33"/>
      <c r="CI73" s="43"/>
      <c r="CJ73" s="44"/>
      <c r="CK73" s="38"/>
      <c r="CL73" s="38"/>
      <c r="CM73" s="39"/>
      <c r="CN73" s="45"/>
      <c r="CO73" s="71">
        <f t="shared" si="43"/>
        <v>42338</v>
      </c>
      <c r="CP73" s="46"/>
      <c r="CQ73" s="72"/>
      <c r="CR73" s="47"/>
      <c r="CS73" s="287" t="e">
        <f>+SUMIFS(#REF!,#REF!,AH73)</f>
        <v>#REF!</v>
      </c>
      <c r="CT73" s="288" t="e">
        <f>+SUMIFS(#REF!,#REF!,BD73)+SUMIFS(#REF!,#REF!,BJ73)+SUMIFS(#REF!,#REF!,BP73)</f>
        <v>#REF!</v>
      </c>
      <c r="CU73" s="228" t="e">
        <f t="shared" si="38"/>
        <v>#REF!</v>
      </c>
      <c r="CV73" s="225"/>
      <c r="CW73" s="58" t="str">
        <f t="shared" si="29"/>
        <v>EJECUCION</v>
      </c>
      <c r="CX73" s="292"/>
      <c r="CY73" s="60">
        <f t="shared" si="30"/>
        <v>42066</v>
      </c>
      <c r="CZ73" s="58">
        <f t="shared" si="31"/>
        <v>42338</v>
      </c>
      <c r="DA73" s="59">
        <f t="shared" si="44"/>
        <v>272</v>
      </c>
      <c r="DB73" s="160">
        <f t="shared" si="32"/>
        <v>211</v>
      </c>
      <c r="DC73" s="301">
        <f t="shared" si="39"/>
        <v>77.57352941176471</v>
      </c>
      <c r="DD73" s="299"/>
      <c r="DE73" s="59">
        <f t="shared" si="40"/>
        <v>77.57352941176471</v>
      </c>
      <c r="DF73" s="303" t="e">
        <f t="shared" si="41"/>
        <v>#REF!</v>
      </c>
    </row>
    <row r="74" spans="2:110" s="21" customFormat="1" ht="99.95" hidden="1" customHeight="1" x14ac:dyDescent="0.25">
      <c r="B74" s="307">
        <v>6.6666666666666666E-2</v>
      </c>
      <c r="C74" s="91">
        <f t="shared" si="33"/>
        <v>37</v>
      </c>
      <c r="D74" s="1"/>
      <c r="E74" s="2" t="s">
        <v>39</v>
      </c>
      <c r="F74" s="81" t="s">
        <v>957</v>
      </c>
      <c r="G74" s="76"/>
      <c r="H74" s="16">
        <v>42068</v>
      </c>
      <c r="I74" s="56" t="s">
        <v>105</v>
      </c>
      <c r="J74" s="14" t="s">
        <v>125</v>
      </c>
      <c r="K74" s="74" t="s">
        <v>479</v>
      </c>
      <c r="L74" s="5">
        <v>233</v>
      </c>
      <c r="M74" s="13">
        <v>861117</v>
      </c>
      <c r="N74" s="13" t="s">
        <v>470</v>
      </c>
      <c r="O74" s="8">
        <v>13950000</v>
      </c>
      <c r="P74" s="80" t="s">
        <v>20</v>
      </c>
      <c r="Q74" s="4" t="s">
        <v>15</v>
      </c>
      <c r="R74" s="69"/>
      <c r="S74" s="231"/>
      <c r="T74" s="70"/>
      <c r="U74" s="108">
        <v>37</v>
      </c>
      <c r="V74" s="203">
        <v>42068</v>
      </c>
      <c r="W74" s="204">
        <v>0</v>
      </c>
      <c r="X74" s="14" t="s">
        <v>58</v>
      </c>
      <c r="Y74" s="14" t="s">
        <v>159</v>
      </c>
      <c r="Z74" s="14" t="s">
        <v>88</v>
      </c>
      <c r="AA74" s="14" t="s">
        <v>92</v>
      </c>
      <c r="AB74" s="57" t="s">
        <v>480</v>
      </c>
      <c r="AC74" s="15">
        <v>890300445</v>
      </c>
      <c r="AD74" s="2" t="s">
        <v>74</v>
      </c>
      <c r="AE74" s="4">
        <v>42068</v>
      </c>
      <c r="AF74" s="6" t="s">
        <v>481</v>
      </c>
      <c r="AG74" s="4" t="s">
        <v>169</v>
      </c>
      <c r="AH74" s="8">
        <v>48615</v>
      </c>
      <c r="AI74" s="4">
        <v>42068</v>
      </c>
      <c r="AJ74" s="305" t="s">
        <v>675</v>
      </c>
      <c r="AK74" s="306" t="s">
        <v>1452</v>
      </c>
      <c r="AL74" s="306" t="s">
        <v>679</v>
      </c>
      <c r="AM74" s="8"/>
      <c r="AN74" s="8">
        <v>13950000</v>
      </c>
      <c r="AO74" s="11"/>
      <c r="AP74" s="18">
        <f t="shared" si="34"/>
        <v>13950000</v>
      </c>
      <c r="AQ74" s="48" t="s">
        <v>40</v>
      </c>
      <c r="AR74" s="49" t="s">
        <v>101</v>
      </c>
      <c r="AS74" s="49" t="s">
        <v>101</v>
      </c>
      <c r="AT74" s="49" t="s">
        <v>101</v>
      </c>
      <c r="AU74" s="50" t="s">
        <v>101</v>
      </c>
      <c r="AV74" s="23">
        <v>42115</v>
      </c>
      <c r="AW74" s="4">
        <v>42338</v>
      </c>
      <c r="AX74" s="8">
        <f t="shared" si="42"/>
        <v>223</v>
      </c>
      <c r="AY74" s="8"/>
      <c r="AZ74" s="8"/>
      <c r="BA74" s="212" t="s">
        <v>63</v>
      </c>
      <c r="BB74" s="17" t="e">
        <f>LOOKUP(BA74,#REF!,#REF!)</f>
        <v>#REF!</v>
      </c>
      <c r="BC74" s="310"/>
      <c r="BD74" s="63"/>
      <c r="BE74" s="28"/>
      <c r="BF74" s="30"/>
      <c r="BG74" s="30"/>
      <c r="BH74" s="28"/>
      <c r="BI74" s="31"/>
      <c r="BJ74" s="66"/>
      <c r="BK74" s="79"/>
      <c r="BL74" s="32"/>
      <c r="BM74" s="32"/>
      <c r="BN74" s="55"/>
      <c r="BO74" s="33"/>
      <c r="BP74" s="67"/>
      <c r="BQ74" s="73"/>
      <c r="BR74" s="35"/>
      <c r="BS74" s="36"/>
      <c r="BT74" s="62"/>
      <c r="BU74" s="37"/>
      <c r="BV74" s="316">
        <f t="shared" si="35"/>
        <v>0</v>
      </c>
      <c r="BW74" s="317">
        <f t="shared" si="36"/>
        <v>0</v>
      </c>
      <c r="BX74" s="234">
        <f t="shared" si="37"/>
        <v>13950000</v>
      </c>
      <c r="BY74" s="41"/>
      <c r="BZ74" s="29"/>
      <c r="CA74" s="29"/>
      <c r="CB74" s="29"/>
      <c r="CC74" s="40"/>
      <c r="CD74" s="42"/>
      <c r="CE74" s="34"/>
      <c r="CF74" s="34"/>
      <c r="CG74" s="34"/>
      <c r="CH74" s="33"/>
      <c r="CI74" s="43"/>
      <c r="CJ74" s="44"/>
      <c r="CK74" s="38"/>
      <c r="CL74" s="38"/>
      <c r="CM74" s="39"/>
      <c r="CN74" s="45"/>
      <c r="CO74" s="71">
        <f t="shared" si="43"/>
        <v>42338</v>
      </c>
      <c r="CP74" s="46"/>
      <c r="CQ74" s="72"/>
      <c r="CR74" s="47"/>
      <c r="CS74" s="287" t="e">
        <f>+SUMIFS(#REF!,#REF!,AH74)</f>
        <v>#REF!</v>
      </c>
      <c r="CT74" s="288" t="e">
        <f>+SUMIFS(#REF!,#REF!,BD74)+SUMIFS(#REF!,#REF!,BJ74)+SUMIFS(#REF!,#REF!,BP74)</f>
        <v>#REF!</v>
      </c>
      <c r="CU74" s="228" t="e">
        <f t="shared" si="38"/>
        <v>#REF!</v>
      </c>
      <c r="CV74" s="225"/>
      <c r="CW74" s="58" t="str">
        <f t="shared" si="29"/>
        <v>EJECUCION</v>
      </c>
      <c r="CX74" s="292"/>
      <c r="CY74" s="60">
        <f t="shared" si="30"/>
        <v>42115</v>
      </c>
      <c r="CZ74" s="58">
        <f t="shared" si="31"/>
        <v>42338</v>
      </c>
      <c r="DA74" s="59">
        <f t="shared" si="44"/>
        <v>223</v>
      </c>
      <c r="DB74" s="160">
        <f t="shared" si="32"/>
        <v>162</v>
      </c>
      <c r="DC74" s="301">
        <f t="shared" si="39"/>
        <v>72.645739910313907</v>
      </c>
      <c r="DD74" s="299"/>
      <c r="DE74" s="59">
        <f t="shared" si="40"/>
        <v>72.645739910313907</v>
      </c>
      <c r="DF74" s="303" t="e">
        <f t="shared" si="41"/>
        <v>#REF!</v>
      </c>
    </row>
    <row r="75" spans="2:110" s="21" customFormat="1" ht="99.95" hidden="1" customHeight="1" x14ac:dyDescent="0.25">
      <c r="B75" s="307">
        <v>6.6666666666666666E-2</v>
      </c>
      <c r="C75" s="91">
        <f t="shared" si="33"/>
        <v>38</v>
      </c>
      <c r="D75" s="1"/>
      <c r="E75" s="2" t="s">
        <v>32</v>
      </c>
      <c r="F75" s="81" t="s">
        <v>958</v>
      </c>
      <c r="G75" s="76"/>
      <c r="H75" s="16">
        <v>42074</v>
      </c>
      <c r="I75" s="56" t="s">
        <v>105</v>
      </c>
      <c r="J75" s="14" t="s">
        <v>125</v>
      </c>
      <c r="K75" s="74" t="s">
        <v>510</v>
      </c>
      <c r="L75" s="5">
        <v>235</v>
      </c>
      <c r="M75" s="13">
        <v>851117</v>
      </c>
      <c r="N75" s="13" t="s">
        <v>470</v>
      </c>
      <c r="O75" s="8">
        <v>3850000</v>
      </c>
      <c r="P75" s="80" t="s">
        <v>20</v>
      </c>
      <c r="Q75" s="4" t="s">
        <v>15</v>
      </c>
      <c r="R75" s="69"/>
      <c r="S75" s="231"/>
      <c r="T75" s="70"/>
      <c r="U75" s="108">
        <v>38</v>
      </c>
      <c r="V75" s="203">
        <v>42074</v>
      </c>
      <c r="W75" s="204">
        <v>0</v>
      </c>
      <c r="X75" s="14" t="s">
        <v>58</v>
      </c>
      <c r="Y75" s="14" t="s">
        <v>159</v>
      </c>
      <c r="Z75" s="14" t="s">
        <v>86</v>
      </c>
      <c r="AA75" s="14" t="s">
        <v>91</v>
      </c>
      <c r="AB75" s="57" t="s">
        <v>511</v>
      </c>
      <c r="AC75" s="15">
        <v>891400803</v>
      </c>
      <c r="AD75" s="2" t="s">
        <v>76</v>
      </c>
      <c r="AE75" s="4">
        <v>42069</v>
      </c>
      <c r="AF75" s="6" t="s">
        <v>512</v>
      </c>
      <c r="AG75" s="4" t="s">
        <v>169</v>
      </c>
      <c r="AH75" s="8">
        <v>54015</v>
      </c>
      <c r="AI75" s="4">
        <v>42069</v>
      </c>
      <c r="AJ75" s="305" t="s">
        <v>680</v>
      </c>
      <c r="AK75" s="306" t="s">
        <v>1424</v>
      </c>
      <c r="AL75" s="306" t="s">
        <v>684</v>
      </c>
      <c r="AM75" s="8"/>
      <c r="AN75" s="8">
        <v>3850000</v>
      </c>
      <c r="AO75" s="11"/>
      <c r="AP75" s="18">
        <f t="shared" si="34"/>
        <v>3850000</v>
      </c>
      <c r="AQ75" s="48" t="s">
        <v>40</v>
      </c>
      <c r="AR75" s="49" t="s">
        <v>101</v>
      </c>
      <c r="AS75" s="49" t="s">
        <v>101</v>
      </c>
      <c r="AT75" s="49" t="s">
        <v>101</v>
      </c>
      <c r="AU75" s="50" t="s">
        <v>101</v>
      </c>
      <c r="AV75" s="23">
        <v>42069</v>
      </c>
      <c r="AW75" s="4">
        <v>42338</v>
      </c>
      <c r="AX75" s="8">
        <f t="shared" si="42"/>
        <v>269</v>
      </c>
      <c r="AY75" s="8"/>
      <c r="AZ75" s="8"/>
      <c r="BA75" s="212" t="s">
        <v>143</v>
      </c>
      <c r="BB75" s="17" t="e">
        <f>LOOKUP(BA75,#REF!,#REF!)</f>
        <v>#REF!</v>
      </c>
      <c r="BC75" s="310"/>
      <c r="BD75" s="63"/>
      <c r="BE75" s="28"/>
      <c r="BF75" s="30"/>
      <c r="BG75" s="30"/>
      <c r="BH75" s="28"/>
      <c r="BI75" s="31"/>
      <c r="BJ75" s="66"/>
      <c r="BK75" s="79"/>
      <c r="BL75" s="32"/>
      <c r="BM75" s="32"/>
      <c r="BN75" s="55"/>
      <c r="BO75" s="33"/>
      <c r="BP75" s="67"/>
      <c r="BQ75" s="73"/>
      <c r="BR75" s="35"/>
      <c r="BS75" s="36"/>
      <c r="BT75" s="62"/>
      <c r="BU75" s="37"/>
      <c r="BV75" s="316">
        <f t="shared" si="35"/>
        <v>0</v>
      </c>
      <c r="BW75" s="317">
        <f t="shared" si="36"/>
        <v>0</v>
      </c>
      <c r="BX75" s="234">
        <f t="shared" si="37"/>
        <v>3850000</v>
      </c>
      <c r="BY75" s="41"/>
      <c r="BZ75" s="29"/>
      <c r="CA75" s="29"/>
      <c r="CB75" s="29"/>
      <c r="CC75" s="40"/>
      <c r="CD75" s="42"/>
      <c r="CE75" s="34"/>
      <c r="CF75" s="34"/>
      <c r="CG75" s="34"/>
      <c r="CH75" s="33"/>
      <c r="CI75" s="43"/>
      <c r="CJ75" s="44"/>
      <c r="CK75" s="38"/>
      <c r="CL75" s="38"/>
      <c r="CM75" s="39"/>
      <c r="CN75" s="45"/>
      <c r="CO75" s="71">
        <f t="shared" si="43"/>
        <v>42338</v>
      </c>
      <c r="CP75" s="46"/>
      <c r="CQ75" s="72"/>
      <c r="CR75" s="47"/>
      <c r="CS75" s="287" t="e">
        <f>+SUMIFS(#REF!,#REF!,AH75)</f>
        <v>#REF!</v>
      </c>
      <c r="CT75" s="288" t="e">
        <f>+SUMIFS(#REF!,#REF!,BD75)+SUMIFS(#REF!,#REF!,BJ75)+SUMIFS(#REF!,#REF!,BP75)</f>
        <v>#REF!</v>
      </c>
      <c r="CU75" s="228" t="e">
        <f t="shared" si="38"/>
        <v>#REF!</v>
      </c>
      <c r="CV75" s="225"/>
      <c r="CW75" s="58" t="str">
        <f t="shared" si="29"/>
        <v>EJECUCION</v>
      </c>
      <c r="CX75" s="292"/>
      <c r="CY75" s="60">
        <f t="shared" si="30"/>
        <v>42069</v>
      </c>
      <c r="CZ75" s="58">
        <f t="shared" si="31"/>
        <v>42338</v>
      </c>
      <c r="DA75" s="59">
        <f t="shared" si="44"/>
        <v>269</v>
      </c>
      <c r="DB75" s="160">
        <f t="shared" si="32"/>
        <v>208</v>
      </c>
      <c r="DC75" s="301">
        <f t="shared" si="39"/>
        <v>77.323420074349443</v>
      </c>
      <c r="DD75" s="299"/>
      <c r="DE75" s="59">
        <f t="shared" si="40"/>
        <v>77.323420074349443</v>
      </c>
      <c r="DF75" s="303" t="e">
        <f t="shared" si="41"/>
        <v>#REF!</v>
      </c>
    </row>
    <row r="76" spans="2:110" s="21" customFormat="1" ht="99.95" hidden="1" customHeight="1" x14ac:dyDescent="0.25">
      <c r="B76" s="307">
        <v>6.6666666666666666E-2</v>
      </c>
      <c r="C76" s="91">
        <f t="shared" si="33"/>
        <v>39</v>
      </c>
      <c r="D76" s="1"/>
      <c r="E76" s="2" t="s">
        <v>32</v>
      </c>
      <c r="F76" s="81" t="s">
        <v>959</v>
      </c>
      <c r="G76" s="76"/>
      <c r="H76" s="16">
        <v>42074</v>
      </c>
      <c r="I76" s="56" t="s">
        <v>105</v>
      </c>
      <c r="J76" s="14" t="s">
        <v>125</v>
      </c>
      <c r="K76" s="74" t="s">
        <v>505</v>
      </c>
      <c r="L76" s="5">
        <v>226</v>
      </c>
      <c r="M76" s="13">
        <v>851117</v>
      </c>
      <c r="N76" s="13" t="s">
        <v>470</v>
      </c>
      <c r="O76" s="8">
        <v>1820000</v>
      </c>
      <c r="P76" s="80" t="s">
        <v>20</v>
      </c>
      <c r="Q76" s="4" t="s">
        <v>15</v>
      </c>
      <c r="R76" s="69"/>
      <c r="S76" s="231"/>
      <c r="T76" s="70"/>
      <c r="U76" s="108">
        <v>39</v>
      </c>
      <c r="V76" s="203">
        <v>42074</v>
      </c>
      <c r="W76" s="204">
        <v>0</v>
      </c>
      <c r="X76" s="14" t="s">
        <v>58</v>
      </c>
      <c r="Y76" s="14" t="s">
        <v>159</v>
      </c>
      <c r="Z76" s="14" t="s">
        <v>506</v>
      </c>
      <c r="AA76" s="14" t="s">
        <v>507</v>
      </c>
      <c r="AB76" s="57" t="s">
        <v>508</v>
      </c>
      <c r="AC76" s="15">
        <v>292797</v>
      </c>
      <c r="AD76" s="2"/>
      <c r="AE76" s="4">
        <v>42069</v>
      </c>
      <c r="AF76" s="6" t="s">
        <v>509</v>
      </c>
      <c r="AG76" s="4" t="s">
        <v>169</v>
      </c>
      <c r="AH76" s="8">
        <v>54115</v>
      </c>
      <c r="AI76" s="4">
        <v>42069</v>
      </c>
      <c r="AJ76" s="305" t="s">
        <v>680</v>
      </c>
      <c r="AK76" s="306" t="s">
        <v>1453</v>
      </c>
      <c r="AL76" s="306" t="s">
        <v>681</v>
      </c>
      <c r="AM76" s="8"/>
      <c r="AN76" s="8">
        <v>1820000</v>
      </c>
      <c r="AO76" s="11"/>
      <c r="AP76" s="18">
        <f t="shared" si="34"/>
        <v>1820000</v>
      </c>
      <c r="AQ76" s="48" t="s">
        <v>40</v>
      </c>
      <c r="AR76" s="49" t="s">
        <v>101</v>
      </c>
      <c r="AS76" s="49" t="s">
        <v>101</v>
      </c>
      <c r="AT76" s="49" t="s">
        <v>101</v>
      </c>
      <c r="AU76" s="50" t="s">
        <v>101</v>
      </c>
      <c r="AV76" s="23">
        <v>42075</v>
      </c>
      <c r="AW76" s="4">
        <v>42338</v>
      </c>
      <c r="AX76" s="8">
        <f t="shared" si="42"/>
        <v>263</v>
      </c>
      <c r="AY76" s="8"/>
      <c r="AZ76" s="8"/>
      <c r="BA76" s="212" t="s">
        <v>56</v>
      </c>
      <c r="BB76" s="17" t="e">
        <f>LOOKUP(BA76,#REF!,#REF!)</f>
        <v>#REF!</v>
      </c>
      <c r="BC76" s="310"/>
      <c r="BD76" s="63"/>
      <c r="BE76" s="28"/>
      <c r="BF76" s="30"/>
      <c r="BG76" s="30"/>
      <c r="BH76" s="28"/>
      <c r="BI76" s="31"/>
      <c r="BJ76" s="66"/>
      <c r="BK76" s="79"/>
      <c r="BL76" s="32"/>
      <c r="BM76" s="32"/>
      <c r="BN76" s="55"/>
      <c r="BO76" s="33"/>
      <c r="BP76" s="67"/>
      <c r="BQ76" s="73"/>
      <c r="BR76" s="35"/>
      <c r="BS76" s="36"/>
      <c r="BT76" s="62"/>
      <c r="BU76" s="37"/>
      <c r="BV76" s="316">
        <f t="shared" si="35"/>
        <v>0</v>
      </c>
      <c r="BW76" s="317">
        <f t="shared" si="36"/>
        <v>0</v>
      </c>
      <c r="BX76" s="234">
        <f t="shared" si="37"/>
        <v>1820000</v>
      </c>
      <c r="BY76" s="41"/>
      <c r="BZ76" s="29"/>
      <c r="CA76" s="29"/>
      <c r="CB76" s="29"/>
      <c r="CC76" s="40"/>
      <c r="CD76" s="42"/>
      <c r="CE76" s="34"/>
      <c r="CF76" s="34"/>
      <c r="CG76" s="34"/>
      <c r="CH76" s="33"/>
      <c r="CI76" s="43"/>
      <c r="CJ76" s="44"/>
      <c r="CK76" s="38"/>
      <c r="CL76" s="38"/>
      <c r="CM76" s="39"/>
      <c r="CN76" s="45"/>
      <c r="CO76" s="71">
        <f t="shared" si="43"/>
        <v>42338</v>
      </c>
      <c r="CP76" s="46"/>
      <c r="CQ76" s="72"/>
      <c r="CR76" s="47"/>
      <c r="CS76" s="287" t="e">
        <f>+SUMIFS(#REF!,#REF!,AH76)</f>
        <v>#REF!</v>
      </c>
      <c r="CT76" s="288" t="e">
        <f>+SUMIFS(#REF!,#REF!,BD76)+SUMIFS(#REF!,#REF!,BJ76)+SUMIFS(#REF!,#REF!,BP76)</f>
        <v>#REF!</v>
      </c>
      <c r="CU76" s="228" t="e">
        <f t="shared" si="38"/>
        <v>#REF!</v>
      </c>
      <c r="CV76" s="225"/>
      <c r="CW76" s="58" t="str">
        <f t="shared" si="29"/>
        <v>EJECUCION</v>
      </c>
      <c r="CX76" s="292"/>
      <c r="CY76" s="60">
        <f t="shared" si="30"/>
        <v>42075</v>
      </c>
      <c r="CZ76" s="58">
        <f t="shared" si="31"/>
        <v>42338</v>
      </c>
      <c r="DA76" s="59">
        <f t="shared" si="44"/>
        <v>263</v>
      </c>
      <c r="DB76" s="160">
        <f t="shared" si="32"/>
        <v>202</v>
      </c>
      <c r="DC76" s="301">
        <f t="shared" si="39"/>
        <v>76.806083650190118</v>
      </c>
      <c r="DD76" s="299"/>
      <c r="DE76" s="59">
        <f t="shared" si="40"/>
        <v>76.806083650190118</v>
      </c>
      <c r="DF76" s="303" t="e">
        <f t="shared" si="41"/>
        <v>#REF!</v>
      </c>
    </row>
    <row r="77" spans="2:110" s="21" customFormat="1" ht="99.95" hidden="1" customHeight="1" x14ac:dyDescent="0.25">
      <c r="B77" s="307">
        <v>6.6666666666666666E-2</v>
      </c>
      <c r="C77" s="91">
        <f t="shared" si="33"/>
        <v>40</v>
      </c>
      <c r="D77" s="1"/>
      <c r="E77" s="2" t="s">
        <v>32</v>
      </c>
      <c r="F77" s="81" t="s">
        <v>960</v>
      </c>
      <c r="G77" s="76"/>
      <c r="H77" s="16">
        <v>42074</v>
      </c>
      <c r="I77" s="56" t="s">
        <v>105</v>
      </c>
      <c r="J77" s="14" t="s">
        <v>125</v>
      </c>
      <c r="K77" s="74" t="s">
        <v>500</v>
      </c>
      <c r="L77" s="5">
        <v>229</v>
      </c>
      <c r="M77" s="13">
        <v>851117</v>
      </c>
      <c r="N77" s="13" t="s">
        <v>470</v>
      </c>
      <c r="O77" s="8">
        <v>3800000</v>
      </c>
      <c r="P77" s="80" t="s">
        <v>20</v>
      </c>
      <c r="Q77" s="4" t="s">
        <v>15</v>
      </c>
      <c r="R77" s="69"/>
      <c r="S77" s="231"/>
      <c r="T77" s="70"/>
      <c r="U77" s="108">
        <v>40</v>
      </c>
      <c r="V77" s="203">
        <v>42074</v>
      </c>
      <c r="W77" s="204">
        <v>0</v>
      </c>
      <c r="X77" s="14" t="s">
        <v>58</v>
      </c>
      <c r="Y77" s="14" t="s">
        <v>159</v>
      </c>
      <c r="Z77" s="14" t="s">
        <v>501</v>
      </c>
      <c r="AA77" s="14" t="s">
        <v>502</v>
      </c>
      <c r="AB77" s="57" t="s">
        <v>503</v>
      </c>
      <c r="AC77" s="15">
        <v>800248836</v>
      </c>
      <c r="AD77" s="2" t="s">
        <v>77</v>
      </c>
      <c r="AE77" s="4">
        <v>42069</v>
      </c>
      <c r="AF77" s="6" t="s">
        <v>504</v>
      </c>
      <c r="AG77" s="4" t="s">
        <v>169</v>
      </c>
      <c r="AH77" s="8">
        <v>53915</v>
      </c>
      <c r="AI77" s="4">
        <v>42069</v>
      </c>
      <c r="AJ77" s="305" t="s">
        <v>680</v>
      </c>
      <c r="AK77" s="306">
        <v>5772212056</v>
      </c>
      <c r="AL77" s="306" t="s">
        <v>684</v>
      </c>
      <c r="AM77" s="8"/>
      <c r="AN77" s="8">
        <v>3800000</v>
      </c>
      <c r="AO77" s="11"/>
      <c r="AP77" s="18">
        <f t="shared" si="34"/>
        <v>3800000</v>
      </c>
      <c r="AQ77" s="48" t="s">
        <v>40</v>
      </c>
      <c r="AR77" s="49" t="s">
        <v>101</v>
      </c>
      <c r="AS77" s="49" t="s">
        <v>101</v>
      </c>
      <c r="AT77" s="49" t="s">
        <v>101</v>
      </c>
      <c r="AU77" s="50" t="s">
        <v>101</v>
      </c>
      <c r="AV77" s="23">
        <v>42069</v>
      </c>
      <c r="AW77" s="4">
        <v>42338</v>
      </c>
      <c r="AX77" s="8">
        <f t="shared" si="42"/>
        <v>269</v>
      </c>
      <c r="AY77" s="8"/>
      <c r="AZ77" s="8"/>
      <c r="BA77" s="212" t="s">
        <v>134</v>
      </c>
      <c r="BB77" s="17" t="e">
        <f>LOOKUP(BA77,#REF!,#REF!)</f>
        <v>#REF!</v>
      </c>
      <c r="BC77" s="310"/>
      <c r="BD77" s="63"/>
      <c r="BE77" s="28"/>
      <c r="BF77" s="30"/>
      <c r="BG77" s="30"/>
      <c r="BH77" s="28"/>
      <c r="BI77" s="31"/>
      <c r="BJ77" s="66"/>
      <c r="BK77" s="79"/>
      <c r="BL77" s="32"/>
      <c r="BM77" s="32"/>
      <c r="BN77" s="55"/>
      <c r="BO77" s="33"/>
      <c r="BP77" s="67"/>
      <c r="BQ77" s="73"/>
      <c r="BR77" s="35"/>
      <c r="BS77" s="36"/>
      <c r="BT77" s="62"/>
      <c r="BU77" s="37"/>
      <c r="BV77" s="316">
        <f t="shared" si="35"/>
        <v>0</v>
      </c>
      <c r="BW77" s="317">
        <f t="shared" si="36"/>
        <v>0</v>
      </c>
      <c r="BX77" s="234">
        <f t="shared" si="37"/>
        <v>3800000</v>
      </c>
      <c r="BY77" s="41"/>
      <c r="BZ77" s="29"/>
      <c r="CA77" s="29"/>
      <c r="CB77" s="29"/>
      <c r="CC77" s="40"/>
      <c r="CD77" s="42"/>
      <c r="CE77" s="34"/>
      <c r="CF77" s="34"/>
      <c r="CG77" s="34"/>
      <c r="CH77" s="33"/>
      <c r="CI77" s="43"/>
      <c r="CJ77" s="44"/>
      <c r="CK77" s="38"/>
      <c r="CL77" s="38"/>
      <c r="CM77" s="39"/>
      <c r="CN77" s="45"/>
      <c r="CO77" s="71">
        <f t="shared" si="43"/>
        <v>42338</v>
      </c>
      <c r="CP77" s="46"/>
      <c r="CQ77" s="72"/>
      <c r="CR77" s="47"/>
      <c r="CS77" s="287" t="e">
        <f>+SUMIFS(#REF!,#REF!,AH77)</f>
        <v>#REF!</v>
      </c>
      <c r="CT77" s="288" t="e">
        <f>+SUMIFS(#REF!,#REF!,BD77)+SUMIFS(#REF!,#REF!,BJ77)+SUMIFS(#REF!,#REF!,BP77)</f>
        <v>#REF!</v>
      </c>
      <c r="CU77" s="228" t="e">
        <f t="shared" si="38"/>
        <v>#REF!</v>
      </c>
      <c r="CV77" s="225"/>
      <c r="CW77" s="58" t="str">
        <f t="shared" si="29"/>
        <v>EJECUCION</v>
      </c>
      <c r="CX77" s="292"/>
      <c r="CY77" s="60">
        <f t="shared" si="30"/>
        <v>42069</v>
      </c>
      <c r="CZ77" s="58">
        <f t="shared" si="31"/>
        <v>42338</v>
      </c>
      <c r="DA77" s="59">
        <f t="shared" si="44"/>
        <v>269</v>
      </c>
      <c r="DB77" s="160">
        <f t="shared" si="32"/>
        <v>208</v>
      </c>
      <c r="DC77" s="301">
        <f t="shared" si="39"/>
        <v>77.323420074349443</v>
      </c>
      <c r="DD77" s="299"/>
      <c r="DE77" s="59">
        <f t="shared" si="40"/>
        <v>77.323420074349443</v>
      </c>
      <c r="DF77" s="303" t="e">
        <f t="shared" si="41"/>
        <v>#REF!</v>
      </c>
    </row>
    <row r="78" spans="2:110" s="21" customFormat="1" ht="99.95" hidden="1" customHeight="1" x14ac:dyDescent="0.25">
      <c r="B78" s="307">
        <v>6.6666666666666666E-2</v>
      </c>
      <c r="C78" s="91">
        <f t="shared" si="33"/>
        <v>41</v>
      </c>
      <c r="D78" s="1"/>
      <c r="E78" s="2" t="s">
        <v>32</v>
      </c>
      <c r="F78" s="81" t="s">
        <v>961</v>
      </c>
      <c r="G78" s="76"/>
      <c r="H78" s="16">
        <v>42074</v>
      </c>
      <c r="I78" s="56" t="s">
        <v>105</v>
      </c>
      <c r="J78" s="14" t="s">
        <v>125</v>
      </c>
      <c r="K78" s="74" t="s">
        <v>498</v>
      </c>
      <c r="L78" s="5">
        <v>82</v>
      </c>
      <c r="M78" s="13">
        <v>851117</v>
      </c>
      <c r="N78" s="13" t="s">
        <v>470</v>
      </c>
      <c r="O78" s="8">
        <v>6111111</v>
      </c>
      <c r="P78" s="80" t="s">
        <v>20</v>
      </c>
      <c r="Q78" s="4" t="s">
        <v>15</v>
      </c>
      <c r="R78" s="69"/>
      <c r="S78" s="231"/>
      <c r="T78" s="70"/>
      <c r="U78" s="108">
        <v>41</v>
      </c>
      <c r="V78" s="203">
        <v>42074</v>
      </c>
      <c r="W78" s="204">
        <v>0</v>
      </c>
      <c r="X78" s="14" t="s">
        <v>58</v>
      </c>
      <c r="Y78" s="14" t="s">
        <v>159</v>
      </c>
      <c r="Z78" s="14" t="s">
        <v>285</v>
      </c>
      <c r="AA78" s="14" t="s">
        <v>499</v>
      </c>
      <c r="AB78" s="57" t="s">
        <v>525</v>
      </c>
      <c r="AC78" s="15">
        <v>98501254</v>
      </c>
      <c r="AD78" s="2"/>
      <c r="AE78" s="4">
        <v>42072</v>
      </c>
      <c r="AF78" s="6" t="s">
        <v>526</v>
      </c>
      <c r="AG78" s="4" t="s">
        <v>169</v>
      </c>
      <c r="AH78" s="8">
        <v>54415</v>
      </c>
      <c r="AI78" s="4">
        <v>42072</v>
      </c>
      <c r="AJ78" s="305" t="s">
        <v>675</v>
      </c>
      <c r="AK78" s="306" t="s">
        <v>1454</v>
      </c>
      <c r="AL78" s="306" t="s">
        <v>711</v>
      </c>
      <c r="AM78" s="8"/>
      <c r="AN78" s="8">
        <v>6111111</v>
      </c>
      <c r="AO78" s="11"/>
      <c r="AP78" s="18">
        <f t="shared" si="34"/>
        <v>6111111</v>
      </c>
      <c r="AQ78" s="48" t="s">
        <v>40</v>
      </c>
      <c r="AR78" s="49" t="s">
        <v>101</v>
      </c>
      <c r="AS78" s="49" t="s">
        <v>101</v>
      </c>
      <c r="AT78" s="49" t="s">
        <v>101</v>
      </c>
      <c r="AU78" s="50" t="s">
        <v>101</v>
      </c>
      <c r="AV78" s="23">
        <v>42072</v>
      </c>
      <c r="AW78" s="4">
        <v>42338</v>
      </c>
      <c r="AX78" s="8">
        <f t="shared" si="42"/>
        <v>266</v>
      </c>
      <c r="AY78" s="8"/>
      <c r="AZ78" s="8"/>
      <c r="BA78" s="212" t="s">
        <v>55</v>
      </c>
      <c r="BB78" s="17" t="e">
        <f>LOOKUP(BA78,#REF!,#REF!)</f>
        <v>#REF!</v>
      </c>
      <c r="BC78" s="310"/>
      <c r="BD78" s="63"/>
      <c r="BE78" s="28"/>
      <c r="BF78" s="30"/>
      <c r="BG78" s="30"/>
      <c r="BH78" s="28"/>
      <c r="BI78" s="31"/>
      <c r="BJ78" s="66"/>
      <c r="BK78" s="79"/>
      <c r="BL78" s="32"/>
      <c r="BM78" s="32"/>
      <c r="BN78" s="55"/>
      <c r="BO78" s="33"/>
      <c r="BP78" s="67"/>
      <c r="BQ78" s="73"/>
      <c r="BR78" s="35"/>
      <c r="BS78" s="36"/>
      <c r="BT78" s="62"/>
      <c r="BU78" s="37"/>
      <c r="BV78" s="316">
        <f t="shared" si="35"/>
        <v>0</v>
      </c>
      <c r="BW78" s="317">
        <f t="shared" si="36"/>
        <v>0</v>
      </c>
      <c r="BX78" s="234">
        <f t="shared" si="37"/>
        <v>6111111</v>
      </c>
      <c r="BY78" s="41"/>
      <c r="BZ78" s="29"/>
      <c r="CA78" s="29"/>
      <c r="CB78" s="29"/>
      <c r="CC78" s="40"/>
      <c r="CD78" s="42"/>
      <c r="CE78" s="34"/>
      <c r="CF78" s="34"/>
      <c r="CG78" s="34"/>
      <c r="CH78" s="33"/>
      <c r="CI78" s="43"/>
      <c r="CJ78" s="44"/>
      <c r="CK78" s="38"/>
      <c r="CL78" s="38"/>
      <c r="CM78" s="39"/>
      <c r="CN78" s="45"/>
      <c r="CO78" s="71">
        <f t="shared" si="43"/>
        <v>42338</v>
      </c>
      <c r="CP78" s="46"/>
      <c r="CQ78" s="72"/>
      <c r="CR78" s="47"/>
      <c r="CS78" s="287" t="e">
        <f>+SUMIFS(#REF!,#REF!,AH78)</f>
        <v>#REF!</v>
      </c>
      <c r="CT78" s="288" t="e">
        <f>+SUMIFS(#REF!,#REF!,BD78)+SUMIFS(#REF!,#REF!,BJ78)+SUMIFS(#REF!,#REF!,BP78)</f>
        <v>#REF!</v>
      </c>
      <c r="CU78" s="228" t="e">
        <f t="shared" si="38"/>
        <v>#REF!</v>
      </c>
      <c r="CV78" s="225"/>
      <c r="CW78" s="58" t="str">
        <f t="shared" si="29"/>
        <v>EJECUCION</v>
      </c>
      <c r="CX78" s="292"/>
      <c r="CY78" s="60">
        <f t="shared" si="30"/>
        <v>42072</v>
      </c>
      <c r="CZ78" s="58">
        <f t="shared" si="31"/>
        <v>42338</v>
      </c>
      <c r="DA78" s="59">
        <f t="shared" si="44"/>
        <v>266</v>
      </c>
      <c r="DB78" s="160">
        <f t="shared" si="32"/>
        <v>205</v>
      </c>
      <c r="DC78" s="301">
        <f t="shared" si="39"/>
        <v>77.067669172932327</v>
      </c>
      <c r="DD78" s="299"/>
      <c r="DE78" s="59">
        <f t="shared" si="40"/>
        <v>77.067669172932327</v>
      </c>
      <c r="DF78" s="303" t="e">
        <f t="shared" si="41"/>
        <v>#REF!</v>
      </c>
    </row>
    <row r="79" spans="2:110" s="21" customFormat="1" ht="99.95" hidden="1" customHeight="1" x14ac:dyDescent="0.25">
      <c r="B79" s="307">
        <v>6.6666666666666666E-2</v>
      </c>
      <c r="C79" s="98">
        <f t="shared" si="33"/>
        <v>1798</v>
      </c>
      <c r="D79" s="1"/>
      <c r="E79" s="2" t="s">
        <v>211</v>
      </c>
      <c r="F79" s="81" t="s">
        <v>1274</v>
      </c>
      <c r="G79" s="76"/>
      <c r="H79" s="16">
        <v>42074</v>
      </c>
      <c r="I79" s="56" t="s">
        <v>212</v>
      </c>
      <c r="J79" s="14" t="s">
        <v>121</v>
      </c>
      <c r="K79" s="74" t="s">
        <v>647</v>
      </c>
      <c r="L79" s="5"/>
      <c r="M79" s="13"/>
      <c r="N79" s="13"/>
      <c r="O79" s="8">
        <f>+AN79</f>
        <v>1684135.85</v>
      </c>
      <c r="P79" s="80" t="s">
        <v>20</v>
      </c>
      <c r="Q79" s="4" t="s">
        <v>15</v>
      </c>
      <c r="R79" s="69"/>
      <c r="S79" s="231"/>
      <c r="T79" s="70"/>
      <c r="U79" s="109">
        <v>1798</v>
      </c>
      <c r="V79" s="203">
        <v>42074</v>
      </c>
      <c r="W79" s="204">
        <v>0</v>
      </c>
      <c r="X79" s="14" t="s">
        <v>21</v>
      </c>
      <c r="Y79" s="14" t="s">
        <v>21</v>
      </c>
      <c r="Z79" s="14" t="s">
        <v>82</v>
      </c>
      <c r="AA79" s="14" t="s">
        <v>415</v>
      </c>
      <c r="AB79" s="57" t="s">
        <v>1173</v>
      </c>
      <c r="AC79" s="15">
        <v>830087030</v>
      </c>
      <c r="AD79" s="2" t="s">
        <v>73</v>
      </c>
      <c r="AE79" s="7">
        <v>42074</v>
      </c>
      <c r="AF79" s="6" t="s">
        <v>495</v>
      </c>
      <c r="AG79" s="4" t="s">
        <v>189</v>
      </c>
      <c r="AH79" s="8">
        <v>56615</v>
      </c>
      <c r="AI79" s="4">
        <v>42075</v>
      </c>
      <c r="AJ79" s="305" t="s">
        <v>675</v>
      </c>
      <c r="AK79" s="306" t="s">
        <v>1148</v>
      </c>
      <c r="AL79" s="306" t="s">
        <v>679</v>
      </c>
      <c r="AM79" s="8"/>
      <c r="AN79" s="8">
        <v>1684135.85</v>
      </c>
      <c r="AO79" s="11"/>
      <c r="AP79" s="18">
        <f t="shared" si="34"/>
        <v>1684135.85</v>
      </c>
      <c r="AQ79" s="48" t="s">
        <v>40</v>
      </c>
      <c r="AR79" s="49" t="s">
        <v>101</v>
      </c>
      <c r="AS79" s="49" t="s">
        <v>101</v>
      </c>
      <c r="AT79" s="49" t="s">
        <v>101</v>
      </c>
      <c r="AU79" s="50" t="s">
        <v>101</v>
      </c>
      <c r="AV79" s="87">
        <v>42074</v>
      </c>
      <c r="AW79" s="4">
        <v>42094</v>
      </c>
      <c r="AX79" s="8">
        <f t="shared" si="42"/>
        <v>20</v>
      </c>
      <c r="AY79" s="8"/>
      <c r="AZ79" s="8"/>
      <c r="BA79" s="212" t="s">
        <v>29</v>
      </c>
      <c r="BB79" s="17" t="e">
        <f>LOOKUP(BA79,#REF!,#REF!)</f>
        <v>#REF!</v>
      </c>
      <c r="BC79" s="310"/>
      <c r="BD79" s="63"/>
      <c r="BE79" s="28"/>
      <c r="BF79" s="30"/>
      <c r="BG79" s="30"/>
      <c r="BH79" s="28"/>
      <c r="BI79" s="31"/>
      <c r="BJ79" s="66"/>
      <c r="BK79" s="79"/>
      <c r="BL79" s="32"/>
      <c r="BM79" s="32"/>
      <c r="BN79" s="55"/>
      <c r="BO79" s="33"/>
      <c r="BP79" s="67"/>
      <c r="BQ79" s="73"/>
      <c r="BR79" s="35"/>
      <c r="BS79" s="36"/>
      <c r="BT79" s="62"/>
      <c r="BU79" s="37"/>
      <c r="BV79" s="316">
        <f t="shared" si="35"/>
        <v>0</v>
      </c>
      <c r="BW79" s="317">
        <f t="shared" si="36"/>
        <v>0</v>
      </c>
      <c r="BX79" s="234">
        <f t="shared" si="37"/>
        <v>1684135.85</v>
      </c>
      <c r="BY79" s="41"/>
      <c r="BZ79" s="29"/>
      <c r="CA79" s="29"/>
      <c r="CB79" s="29"/>
      <c r="CC79" s="40"/>
      <c r="CD79" s="42"/>
      <c r="CE79" s="34"/>
      <c r="CF79" s="34"/>
      <c r="CG79" s="34"/>
      <c r="CH79" s="33"/>
      <c r="CI79" s="43"/>
      <c r="CJ79" s="44"/>
      <c r="CK79" s="38"/>
      <c r="CL79" s="38"/>
      <c r="CM79" s="39"/>
      <c r="CN79" s="45"/>
      <c r="CO79" s="71">
        <f t="shared" si="43"/>
        <v>42094</v>
      </c>
      <c r="CP79" s="46"/>
      <c r="CQ79" s="72"/>
      <c r="CR79" s="47"/>
      <c r="CS79" s="287" t="e">
        <f>+SUMIFS(#REF!,#REF!,AH79)</f>
        <v>#REF!</v>
      </c>
      <c r="CT79" s="288" t="e">
        <f>+SUMIFS(#REF!,#REF!,BD79)+SUMIFS(#REF!,#REF!,BJ79)+SUMIFS(#REF!,#REF!,BP79)</f>
        <v>#REF!</v>
      </c>
      <c r="CU79" s="228" t="e">
        <f t="shared" si="38"/>
        <v>#REF!</v>
      </c>
      <c r="CV79" s="225"/>
      <c r="CW79" s="58" t="str">
        <f t="shared" si="29"/>
        <v>EJECUCION</v>
      </c>
      <c r="CX79" s="292"/>
      <c r="CY79" s="60">
        <f t="shared" si="30"/>
        <v>42074</v>
      </c>
      <c r="CZ79" s="58">
        <f t="shared" si="31"/>
        <v>42094</v>
      </c>
      <c r="DA79" s="59">
        <f t="shared" si="44"/>
        <v>20</v>
      </c>
      <c r="DB79" s="160">
        <f t="shared" si="32"/>
        <v>203</v>
      </c>
      <c r="DC79" s="301">
        <f t="shared" si="39"/>
        <v>100</v>
      </c>
      <c r="DD79" s="299"/>
      <c r="DE79" s="59">
        <f t="shared" si="40"/>
        <v>100</v>
      </c>
      <c r="DF79" s="303" t="e">
        <f t="shared" si="41"/>
        <v>#REF!</v>
      </c>
    </row>
    <row r="80" spans="2:110" s="21" customFormat="1" ht="99.95" hidden="1" customHeight="1" x14ac:dyDescent="0.25">
      <c r="B80" s="307">
        <v>6.6666666666666666E-2</v>
      </c>
      <c r="C80" s="91">
        <f t="shared" si="33"/>
        <v>22</v>
      </c>
      <c r="D80" s="1"/>
      <c r="E80" s="2" t="s">
        <v>221</v>
      </c>
      <c r="F80" s="81" t="s">
        <v>1011</v>
      </c>
      <c r="G80" s="19" t="s">
        <v>881</v>
      </c>
      <c r="H80" s="16">
        <v>42075</v>
      </c>
      <c r="I80" s="56" t="s">
        <v>62</v>
      </c>
      <c r="J80" s="14" t="s">
        <v>916</v>
      </c>
      <c r="K80" s="74" t="s">
        <v>878</v>
      </c>
      <c r="L80" s="5">
        <v>127</v>
      </c>
      <c r="M80" s="13">
        <v>461824</v>
      </c>
      <c r="N80" s="13" t="s">
        <v>879</v>
      </c>
      <c r="O80" s="8">
        <v>3460140</v>
      </c>
      <c r="P80" s="80" t="s">
        <v>20</v>
      </c>
      <c r="Q80" s="4" t="s">
        <v>15</v>
      </c>
      <c r="R80" s="69"/>
      <c r="S80" s="231"/>
      <c r="T80" s="70"/>
      <c r="U80" s="77">
        <v>22</v>
      </c>
      <c r="V80" s="203">
        <v>42095</v>
      </c>
      <c r="W80" s="204">
        <v>0</v>
      </c>
      <c r="X80" s="14" t="s">
        <v>21</v>
      </c>
      <c r="Y80" s="14" t="s">
        <v>21</v>
      </c>
      <c r="Z80" s="14" t="s">
        <v>80</v>
      </c>
      <c r="AA80" s="14" t="s">
        <v>80</v>
      </c>
      <c r="AB80" s="57" t="s">
        <v>880</v>
      </c>
      <c r="AC80" s="15">
        <v>830141264</v>
      </c>
      <c r="AD80" s="2" t="s">
        <v>70</v>
      </c>
      <c r="AE80" s="7">
        <v>42093</v>
      </c>
      <c r="AF80" s="6" t="s">
        <v>695</v>
      </c>
      <c r="AG80" s="4" t="s">
        <v>168</v>
      </c>
      <c r="AH80" s="8">
        <v>69215</v>
      </c>
      <c r="AI80" s="4">
        <v>42093</v>
      </c>
      <c r="AJ80" s="305" t="s">
        <v>675</v>
      </c>
      <c r="AK80" s="306" t="s">
        <v>1606</v>
      </c>
      <c r="AL80" s="306" t="s">
        <v>711</v>
      </c>
      <c r="AM80" s="8"/>
      <c r="AN80" s="8">
        <v>3165060</v>
      </c>
      <c r="AO80" s="11"/>
      <c r="AP80" s="18">
        <f t="shared" si="34"/>
        <v>3165060</v>
      </c>
      <c r="AQ80" s="48" t="s">
        <v>40</v>
      </c>
      <c r="AR80" s="49" t="s">
        <v>101</v>
      </c>
      <c r="AS80" s="49" t="s">
        <v>101</v>
      </c>
      <c r="AT80" s="49" t="s">
        <v>101</v>
      </c>
      <c r="AU80" s="50" t="s">
        <v>101</v>
      </c>
      <c r="AV80" s="87">
        <v>42093</v>
      </c>
      <c r="AW80" s="4">
        <f>+AV80+30</f>
        <v>42123</v>
      </c>
      <c r="AX80" s="8">
        <f t="shared" si="42"/>
        <v>30</v>
      </c>
      <c r="AY80" s="8"/>
      <c r="AZ80" s="8"/>
      <c r="BA80" s="212" t="s">
        <v>53</v>
      </c>
      <c r="BB80" s="17" t="e">
        <f>LOOKUP(BA80,#REF!,#REF!)</f>
        <v>#REF!</v>
      </c>
      <c r="BC80" s="310"/>
      <c r="BD80" s="89"/>
      <c r="BE80" s="28"/>
      <c r="BF80" s="30"/>
      <c r="BG80" s="30"/>
      <c r="BH80" s="28"/>
      <c r="BI80" s="31"/>
      <c r="BJ80" s="66"/>
      <c r="BK80" s="79"/>
      <c r="BL80" s="32"/>
      <c r="BM80" s="32"/>
      <c r="BN80" s="55"/>
      <c r="BO80" s="33"/>
      <c r="BP80" s="67"/>
      <c r="BQ80" s="73"/>
      <c r="BR80" s="35"/>
      <c r="BS80" s="36"/>
      <c r="BT80" s="62"/>
      <c r="BU80" s="37"/>
      <c r="BV80" s="316">
        <f t="shared" si="35"/>
        <v>0</v>
      </c>
      <c r="BW80" s="317">
        <f t="shared" si="36"/>
        <v>0</v>
      </c>
      <c r="BX80" s="234">
        <f t="shared" si="37"/>
        <v>3165060</v>
      </c>
      <c r="BY80" s="41">
        <v>42143</v>
      </c>
      <c r="BZ80" s="29">
        <v>42157</v>
      </c>
      <c r="CA80" s="347" t="s">
        <v>1674</v>
      </c>
      <c r="CB80" s="29">
        <v>42146</v>
      </c>
      <c r="CC80" s="40"/>
      <c r="CD80" s="42">
        <v>42157</v>
      </c>
      <c r="CE80" s="34">
        <v>42173</v>
      </c>
      <c r="CF80" s="349" t="s">
        <v>1674</v>
      </c>
      <c r="CG80" s="34">
        <v>42160</v>
      </c>
      <c r="CH80" s="33"/>
      <c r="CI80" s="43">
        <v>42173</v>
      </c>
      <c r="CJ80" s="44">
        <v>42179</v>
      </c>
      <c r="CK80" s="352" t="s">
        <v>1674</v>
      </c>
      <c r="CL80" s="38">
        <v>42179</v>
      </c>
      <c r="CM80" s="39"/>
      <c r="CN80" s="45"/>
      <c r="CO80" s="71">
        <f t="shared" si="43"/>
        <v>42179</v>
      </c>
      <c r="CP80" s="46"/>
      <c r="CQ80" s="72"/>
      <c r="CR80" s="47"/>
      <c r="CS80" s="287" t="e">
        <f>+SUMIFS(#REF!,#REF!,AH80)</f>
        <v>#REF!</v>
      </c>
      <c r="CT80" s="288" t="e">
        <f>+SUMIFS(#REF!,#REF!,BD80)+SUMIFS(#REF!,#REF!,BJ80)+SUMIFS(#REF!,#REF!,BP80)</f>
        <v>#REF!</v>
      </c>
      <c r="CU80" s="228" t="e">
        <f t="shared" si="38"/>
        <v>#REF!</v>
      </c>
      <c r="CV80" s="225"/>
      <c r="CW80" s="58" t="str">
        <f t="shared" si="29"/>
        <v>EJECUCION</v>
      </c>
      <c r="CX80" s="292"/>
      <c r="CY80" s="60">
        <f t="shared" si="30"/>
        <v>42093</v>
      </c>
      <c r="CZ80" s="58">
        <f t="shared" si="31"/>
        <v>42179</v>
      </c>
      <c r="DA80" s="59">
        <f t="shared" si="44"/>
        <v>86</v>
      </c>
      <c r="DB80" s="160">
        <f t="shared" si="32"/>
        <v>184</v>
      </c>
      <c r="DC80" s="301">
        <f t="shared" si="39"/>
        <v>100</v>
      </c>
      <c r="DD80" s="299"/>
      <c r="DE80" s="59">
        <f t="shared" si="40"/>
        <v>100</v>
      </c>
      <c r="DF80" s="303" t="e">
        <f t="shared" si="41"/>
        <v>#REF!</v>
      </c>
    </row>
    <row r="81" spans="2:110" s="21" customFormat="1" ht="99.95" hidden="1" customHeight="1" x14ac:dyDescent="0.25">
      <c r="B81" s="307">
        <v>6.6666666666666666E-2</v>
      </c>
      <c r="C81" s="91">
        <f t="shared" si="33"/>
        <v>42</v>
      </c>
      <c r="D81" s="1"/>
      <c r="E81" s="2" t="s">
        <v>221</v>
      </c>
      <c r="F81" s="81" t="s">
        <v>962</v>
      </c>
      <c r="G81" s="76"/>
      <c r="H81" s="16">
        <v>42076</v>
      </c>
      <c r="I81" s="56" t="s">
        <v>105</v>
      </c>
      <c r="J81" s="14" t="s">
        <v>237</v>
      </c>
      <c r="K81" s="74" t="s">
        <v>665</v>
      </c>
      <c r="L81" s="5">
        <v>61</v>
      </c>
      <c r="M81" s="13">
        <v>801315</v>
      </c>
      <c r="N81" s="13" t="s">
        <v>254</v>
      </c>
      <c r="O81" s="8">
        <v>14139840</v>
      </c>
      <c r="P81" s="80" t="s">
        <v>20</v>
      </c>
      <c r="Q81" s="4" t="s">
        <v>15</v>
      </c>
      <c r="R81" s="69"/>
      <c r="S81" s="231"/>
      <c r="T81" s="70"/>
      <c r="U81" s="108">
        <v>42</v>
      </c>
      <c r="V81" s="203">
        <v>42076</v>
      </c>
      <c r="W81" s="204">
        <v>0</v>
      </c>
      <c r="X81" s="14" t="s">
        <v>7</v>
      </c>
      <c r="Y81" s="14" t="s">
        <v>7</v>
      </c>
      <c r="Z81" s="14" t="s">
        <v>86</v>
      </c>
      <c r="AA81" s="14" t="s">
        <v>91</v>
      </c>
      <c r="AB81" s="57" t="s">
        <v>198</v>
      </c>
      <c r="AC81" s="15">
        <v>51667006</v>
      </c>
      <c r="AD81" s="2"/>
      <c r="AE81" s="4">
        <v>42073</v>
      </c>
      <c r="AF81" s="6" t="s">
        <v>524</v>
      </c>
      <c r="AG81" s="4" t="s">
        <v>165</v>
      </c>
      <c r="AH81" s="8">
        <v>55915</v>
      </c>
      <c r="AI81" s="4">
        <v>42074</v>
      </c>
      <c r="AJ81" s="305" t="s">
        <v>675</v>
      </c>
      <c r="AK81" s="306" t="s">
        <v>745</v>
      </c>
      <c r="AL81" s="306" t="s">
        <v>677</v>
      </c>
      <c r="AM81" s="8"/>
      <c r="AN81" s="8">
        <v>14139840</v>
      </c>
      <c r="AO81" s="11"/>
      <c r="AP81" s="18">
        <f t="shared" si="34"/>
        <v>14139840</v>
      </c>
      <c r="AQ81" s="48" t="s">
        <v>40</v>
      </c>
      <c r="AR81" s="49" t="s">
        <v>101</v>
      </c>
      <c r="AS81" s="49" t="s">
        <v>101</v>
      </c>
      <c r="AT81" s="49" t="s">
        <v>101</v>
      </c>
      <c r="AU81" s="50" t="s">
        <v>101</v>
      </c>
      <c r="AV81" s="23">
        <v>42073</v>
      </c>
      <c r="AW81" s="4">
        <f>+AV81+(10*30)</f>
        <v>42373</v>
      </c>
      <c r="AX81" s="8">
        <f t="shared" si="42"/>
        <v>300</v>
      </c>
      <c r="AY81" s="8"/>
      <c r="AZ81" s="8"/>
      <c r="BA81" s="212" t="s">
        <v>143</v>
      </c>
      <c r="BB81" s="17" t="e">
        <f>LOOKUP(BA81,#REF!,#REF!)</f>
        <v>#REF!</v>
      </c>
      <c r="BC81" s="310"/>
      <c r="BD81" s="63"/>
      <c r="BE81" s="28"/>
      <c r="BF81" s="30"/>
      <c r="BG81" s="30"/>
      <c r="BH81" s="28"/>
      <c r="BI81" s="31"/>
      <c r="BJ81" s="66"/>
      <c r="BK81" s="79"/>
      <c r="BL81" s="32"/>
      <c r="BM81" s="32"/>
      <c r="BN81" s="55"/>
      <c r="BO81" s="33"/>
      <c r="BP81" s="67"/>
      <c r="BQ81" s="73"/>
      <c r="BR81" s="35"/>
      <c r="BS81" s="36"/>
      <c r="BT81" s="62"/>
      <c r="BU81" s="37"/>
      <c r="BV81" s="316">
        <f t="shared" si="35"/>
        <v>0</v>
      </c>
      <c r="BW81" s="317">
        <f t="shared" si="36"/>
        <v>0</v>
      </c>
      <c r="BX81" s="234">
        <f t="shared" si="37"/>
        <v>14139840</v>
      </c>
      <c r="BY81" s="41"/>
      <c r="BZ81" s="29"/>
      <c r="CA81" s="29"/>
      <c r="CB81" s="29"/>
      <c r="CC81" s="40"/>
      <c r="CD81" s="42"/>
      <c r="CE81" s="34"/>
      <c r="CF81" s="34"/>
      <c r="CG81" s="34"/>
      <c r="CH81" s="33"/>
      <c r="CI81" s="43"/>
      <c r="CJ81" s="44"/>
      <c r="CK81" s="38"/>
      <c r="CL81" s="38"/>
      <c r="CM81" s="39"/>
      <c r="CN81" s="45"/>
      <c r="CO81" s="71">
        <f t="shared" ref="CO81:CO93" si="45">+IF(BZ81&gt;AW81,IF(CE81&gt;BZ81,IF(CJ81&gt;CE81,CJ81,CE81),BZ81),AW81)</f>
        <v>42373</v>
      </c>
      <c r="CP81" s="46"/>
      <c r="CQ81" s="72"/>
      <c r="CR81" s="47"/>
      <c r="CS81" s="287" t="e">
        <f>+SUMIFS(#REF!,#REF!,AH81)</f>
        <v>#REF!</v>
      </c>
      <c r="CT81" s="288" t="e">
        <f>+SUMIFS(#REF!,#REF!,BD81)+SUMIFS(#REF!,#REF!,BJ81)+SUMIFS(#REF!,#REF!,BP81)</f>
        <v>#REF!</v>
      </c>
      <c r="CU81" s="228" t="e">
        <f t="shared" si="38"/>
        <v>#REF!</v>
      </c>
      <c r="CV81" s="225"/>
      <c r="CW81" s="58" t="str">
        <f t="shared" si="29"/>
        <v>EJECUCION</v>
      </c>
      <c r="CX81" s="292"/>
      <c r="CY81" s="60">
        <f t="shared" si="30"/>
        <v>42073</v>
      </c>
      <c r="CZ81" s="58">
        <f t="shared" si="31"/>
        <v>42373</v>
      </c>
      <c r="DA81" s="59">
        <f t="shared" si="44"/>
        <v>300</v>
      </c>
      <c r="DB81" s="160">
        <f t="shared" si="32"/>
        <v>204</v>
      </c>
      <c r="DC81" s="301">
        <f t="shared" si="39"/>
        <v>68</v>
      </c>
      <c r="DD81" s="299"/>
      <c r="DE81" s="59">
        <f t="shared" si="40"/>
        <v>68</v>
      </c>
      <c r="DF81" s="303" t="e">
        <f t="shared" si="41"/>
        <v>#REF!</v>
      </c>
    </row>
    <row r="82" spans="2:110" s="21" customFormat="1" ht="99.95" hidden="1" customHeight="1" x14ac:dyDescent="0.25">
      <c r="B82" s="307">
        <v>6.6666666666666666E-2</v>
      </c>
      <c r="C82" s="91">
        <f t="shared" si="33"/>
        <v>43</v>
      </c>
      <c r="D82" s="1"/>
      <c r="E82" s="2" t="s">
        <v>39</v>
      </c>
      <c r="F82" s="81" t="s">
        <v>963</v>
      </c>
      <c r="G82" s="76"/>
      <c r="H82" s="16">
        <v>42076</v>
      </c>
      <c r="I82" s="56" t="s">
        <v>105</v>
      </c>
      <c r="J82" s="14" t="s">
        <v>125</v>
      </c>
      <c r="K82" s="74" t="s">
        <v>516</v>
      </c>
      <c r="L82" s="5">
        <v>75</v>
      </c>
      <c r="M82" s="13">
        <v>851117</v>
      </c>
      <c r="N82" s="13" t="s">
        <v>470</v>
      </c>
      <c r="O82" s="8">
        <v>15629000</v>
      </c>
      <c r="P82" s="80" t="s">
        <v>20</v>
      </c>
      <c r="Q82" s="4" t="s">
        <v>15</v>
      </c>
      <c r="R82" s="69"/>
      <c r="S82" s="231"/>
      <c r="T82" s="70"/>
      <c r="U82" s="109">
        <v>43</v>
      </c>
      <c r="V82" s="203">
        <v>42076</v>
      </c>
      <c r="W82" s="204">
        <v>0</v>
      </c>
      <c r="X82" s="14" t="s">
        <v>58</v>
      </c>
      <c r="Y82" s="14" t="s">
        <v>159</v>
      </c>
      <c r="Z82" s="14" t="s">
        <v>93</v>
      </c>
      <c r="AA82" s="14" t="s">
        <v>94</v>
      </c>
      <c r="AB82" s="57" t="s">
        <v>517</v>
      </c>
      <c r="AC82" s="15">
        <v>890201356</v>
      </c>
      <c r="AD82" s="2" t="s">
        <v>71</v>
      </c>
      <c r="AE82" s="4">
        <v>42074</v>
      </c>
      <c r="AF82" s="6" t="s">
        <v>518</v>
      </c>
      <c r="AG82" s="4" t="s">
        <v>169</v>
      </c>
      <c r="AH82" s="8">
        <v>56015</v>
      </c>
      <c r="AI82" s="4">
        <v>42074</v>
      </c>
      <c r="AJ82" s="305" t="s">
        <v>680</v>
      </c>
      <c r="AK82" s="306" t="s">
        <v>1311</v>
      </c>
      <c r="AL82" s="306" t="s">
        <v>681</v>
      </c>
      <c r="AM82" s="8"/>
      <c r="AN82" s="8">
        <v>15629000</v>
      </c>
      <c r="AO82" s="11"/>
      <c r="AP82" s="18">
        <f t="shared" si="34"/>
        <v>15629000</v>
      </c>
      <c r="AQ82" s="48" t="s">
        <v>40</v>
      </c>
      <c r="AR82" s="49" t="s">
        <v>101</v>
      </c>
      <c r="AS82" s="49" t="s">
        <v>101</v>
      </c>
      <c r="AT82" s="49" t="s">
        <v>101</v>
      </c>
      <c r="AU82" s="50" t="s">
        <v>101</v>
      </c>
      <c r="AV82" s="23">
        <v>42074</v>
      </c>
      <c r="AW82" s="4">
        <v>42338</v>
      </c>
      <c r="AX82" s="8">
        <f t="shared" si="42"/>
        <v>264</v>
      </c>
      <c r="AY82" s="8"/>
      <c r="AZ82" s="8"/>
      <c r="BA82" s="212" t="s">
        <v>118</v>
      </c>
      <c r="BB82" s="17" t="e">
        <f>LOOKUP(BA82,#REF!,#REF!)</f>
        <v>#REF!</v>
      </c>
      <c r="BC82" s="310"/>
      <c r="BD82" s="63"/>
      <c r="BE82" s="28"/>
      <c r="BF82" s="30"/>
      <c r="BG82" s="30"/>
      <c r="BH82" s="28"/>
      <c r="BI82" s="31"/>
      <c r="BJ82" s="66"/>
      <c r="BK82" s="79"/>
      <c r="BL82" s="32"/>
      <c r="BM82" s="32"/>
      <c r="BN82" s="55"/>
      <c r="BO82" s="33"/>
      <c r="BP82" s="67"/>
      <c r="BQ82" s="73"/>
      <c r="BR82" s="35"/>
      <c r="BS82" s="36"/>
      <c r="BT82" s="62"/>
      <c r="BU82" s="37"/>
      <c r="BV82" s="316">
        <f t="shared" si="35"/>
        <v>0</v>
      </c>
      <c r="BW82" s="317">
        <f t="shared" si="36"/>
        <v>0</v>
      </c>
      <c r="BX82" s="234">
        <f t="shared" si="37"/>
        <v>15629000</v>
      </c>
      <c r="BY82" s="41"/>
      <c r="BZ82" s="29"/>
      <c r="CA82" s="29"/>
      <c r="CB82" s="29"/>
      <c r="CC82" s="40"/>
      <c r="CD82" s="42"/>
      <c r="CE82" s="34"/>
      <c r="CF82" s="34"/>
      <c r="CG82" s="34"/>
      <c r="CH82" s="33"/>
      <c r="CI82" s="43"/>
      <c r="CJ82" s="44"/>
      <c r="CK82" s="38"/>
      <c r="CL82" s="38"/>
      <c r="CM82" s="39"/>
      <c r="CN82" s="45"/>
      <c r="CO82" s="71">
        <f t="shared" si="45"/>
        <v>42338</v>
      </c>
      <c r="CP82" s="46"/>
      <c r="CQ82" s="72"/>
      <c r="CR82" s="47"/>
      <c r="CS82" s="287" t="e">
        <f>+SUMIFS(#REF!,#REF!,AH82)</f>
        <v>#REF!</v>
      </c>
      <c r="CT82" s="288" t="e">
        <f>+SUMIFS(#REF!,#REF!,BD82)+SUMIFS(#REF!,#REF!,BJ82)+SUMIFS(#REF!,#REF!,BP82)</f>
        <v>#REF!</v>
      </c>
      <c r="CU82" s="228" t="e">
        <f t="shared" si="38"/>
        <v>#REF!</v>
      </c>
      <c r="CV82" s="225"/>
      <c r="CW82" s="58" t="str">
        <f t="shared" si="29"/>
        <v>EJECUCION</v>
      </c>
      <c r="CX82" s="292"/>
      <c r="CY82" s="60">
        <f t="shared" si="30"/>
        <v>42074</v>
      </c>
      <c r="CZ82" s="58">
        <f t="shared" si="31"/>
        <v>42338</v>
      </c>
      <c r="DA82" s="59">
        <f t="shared" si="44"/>
        <v>264</v>
      </c>
      <c r="DB82" s="160">
        <f t="shared" si="32"/>
        <v>203</v>
      </c>
      <c r="DC82" s="301">
        <f t="shared" si="39"/>
        <v>76.893939393939391</v>
      </c>
      <c r="DD82" s="299"/>
      <c r="DE82" s="59">
        <f t="shared" si="40"/>
        <v>76.893939393939391</v>
      </c>
      <c r="DF82" s="303" t="e">
        <f t="shared" si="41"/>
        <v>#REF!</v>
      </c>
    </row>
    <row r="83" spans="2:110" s="21" customFormat="1" ht="99.95" hidden="1" customHeight="1" x14ac:dyDescent="0.25">
      <c r="B83" s="307">
        <v>6.6666666666666666E-2</v>
      </c>
      <c r="C83" s="91">
        <f t="shared" si="33"/>
        <v>44</v>
      </c>
      <c r="D83" s="1"/>
      <c r="E83" s="2" t="s">
        <v>39</v>
      </c>
      <c r="F83" s="81" t="s">
        <v>964</v>
      </c>
      <c r="G83" s="76"/>
      <c r="H83" s="16">
        <v>42076</v>
      </c>
      <c r="I83" s="56" t="s">
        <v>105</v>
      </c>
      <c r="J83" s="14" t="s">
        <v>125</v>
      </c>
      <c r="K83" s="74" t="s">
        <v>520</v>
      </c>
      <c r="L83" s="5">
        <v>230</v>
      </c>
      <c r="M83" s="13">
        <v>851117</v>
      </c>
      <c r="N83" s="13" t="s">
        <v>470</v>
      </c>
      <c r="O83" s="8">
        <v>11325389</v>
      </c>
      <c r="P83" s="80" t="s">
        <v>20</v>
      </c>
      <c r="Q83" s="4" t="s">
        <v>15</v>
      </c>
      <c r="R83" s="69"/>
      <c r="S83" s="231"/>
      <c r="T83" s="70"/>
      <c r="U83" s="109">
        <v>44</v>
      </c>
      <c r="V83" s="203">
        <v>42076</v>
      </c>
      <c r="W83" s="204">
        <v>0</v>
      </c>
      <c r="X83" s="14" t="s">
        <v>58</v>
      </c>
      <c r="Y83" s="14" t="s">
        <v>159</v>
      </c>
      <c r="Z83" s="14" t="s">
        <v>521</v>
      </c>
      <c r="AA83" s="14" t="s">
        <v>522</v>
      </c>
      <c r="AB83" s="57" t="s">
        <v>519</v>
      </c>
      <c r="AC83" s="15">
        <v>890102448</v>
      </c>
      <c r="AD83" s="2" t="s">
        <v>72</v>
      </c>
      <c r="AE83" s="4">
        <v>42074</v>
      </c>
      <c r="AF83" s="6" t="s">
        <v>523</v>
      </c>
      <c r="AG83" s="4" t="s">
        <v>169</v>
      </c>
      <c r="AH83" s="8">
        <v>56115</v>
      </c>
      <c r="AI83" s="4">
        <v>42074</v>
      </c>
      <c r="AJ83" s="305" t="s">
        <v>675</v>
      </c>
      <c r="AK83" s="306" t="s">
        <v>1455</v>
      </c>
      <c r="AL83" s="306" t="s">
        <v>687</v>
      </c>
      <c r="AM83" s="8"/>
      <c r="AN83" s="8">
        <v>11325389</v>
      </c>
      <c r="AO83" s="11"/>
      <c r="AP83" s="18">
        <f t="shared" si="34"/>
        <v>11325389</v>
      </c>
      <c r="AQ83" s="48" t="s">
        <v>40</v>
      </c>
      <c r="AR83" s="49" t="s">
        <v>101</v>
      </c>
      <c r="AS83" s="49" t="s">
        <v>101</v>
      </c>
      <c r="AT83" s="49" t="s">
        <v>101</v>
      </c>
      <c r="AU83" s="50" t="s">
        <v>101</v>
      </c>
      <c r="AV83" s="23">
        <v>42074</v>
      </c>
      <c r="AW83" s="4">
        <v>42338</v>
      </c>
      <c r="AX83" s="8">
        <f t="shared" si="42"/>
        <v>264</v>
      </c>
      <c r="AY83" s="8"/>
      <c r="AZ83" s="8"/>
      <c r="BA83" s="212" t="s">
        <v>460</v>
      </c>
      <c r="BB83" s="17" t="e">
        <f>LOOKUP(BA83,#REF!,#REF!)</f>
        <v>#REF!</v>
      </c>
      <c r="BC83" s="310"/>
      <c r="BD83" s="63"/>
      <c r="BE83" s="28"/>
      <c r="BF83" s="30"/>
      <c r="BG83" s="30"/>
      <c r="BH83" s="28"/>
      <c r="BI83" s="31"/>
      <c r="BJ83" s="66"/>
      <c r="BK83" s="79"/>
      <c r="BL83" s="32"/>
      <c r="BM83" s="32"/>
      <c r="BN83" s="55"/>
      <c r="BO83" s="33"/>
      <c r="BP83" s="67"/>
      <c r="BQ83" s="73"/>
      <c r="BR83" s="35"/>
      <c r="BS83" s="36"/>
      <c r="BT83" s="62"/>
      <c r="BU83" s="37"/>
      <c r="BV83" s="316">
        <f t="shared" si="35"/>
        <v>0</v>
      </c>
      <c r="BW83" s="317">
        <f t="shared" si="36"/>
        <v>0</v>
      </c>
      <c r="BX83" s="234">
        <f t="shared" si="37"/>
        <v>11325389</v>
      </c>
      <c r="BY83" s="41"/>
      <c r="BZ83" s="29"/>
      <c r="CA83" s="29"/>
      <c r="CB83" s="29"/>
      <c r="CC83" s="40"/>
      <c r="CD83" s="42"/>
      <c r="CE83" s="34"/>
      <c r="CF83" s="34"/>
      <c r="CG83" s="34"/>
      <c r="CH83" s="33"/>
      <c r="CI83" s="43"/>
      <c r="CJ83" s="44"/>
      <c r="CK83" s="38"/>
      <c r="CL83" s="38"/>
      <c r="CM83" s="39"/>
      <c r="CN83" s="45"/>
      <c r="CO83" s="71">
        <f t="shared" si="45"/>
        <v>42338</v>
      </c>
      <c r="CP83" s="46"/>
      <c r="CQ83" s="72"/>
      <c r="CR83" s="47"/>
      <c r="CS83" s="287" t="e">
        <f>+SUMIFS(#REF!,#REF!,AH83)</f>
        <v>#REF!</v>
      </c>
      <c r="CT83" s="288" t="e">
        <f>+SUMIFS(#REF!,#REF!,BD83)+SUMIFS(#REF!,#REF!,BJ83)+SUMIFS(#REF!,#REF!,BP83)</f>
        <v>#REF!</v>
      </c>
      <c r="CU83" s="228" t="e">
        <f t="shared" si="38"/>
        <v>#REF!</v>
      </c>
      <c r="CV83" s="225"/>
      <c r="CW83" s="58" t="str">
        <f t="shared" si="29"/>
        <v>EJECUCION</v>
      </c>
      <c r="CX83" s="292"/>
      <c r="CY83" s="60">
        <f t="shared" si="30"/>
        <v>42074</v>
      </c>
      <c r="CZ83" s="58">
        <f t="shared" si="31"/>
        <v>42338</v>
      </c>
      <c r="DA83" s="59">
        <f t="shared" si="44"/>
        <v>264</v>
      </c>
      <c r="DB83" s="160">
        <f t="shared" si="32"/>
        <v>203</v>
      </c>
      <c r="DC83" s="301">
        <f t="shared" si="39"/>
        <v>76.893939393939391</v>
      </c>
      <c r="DD83" s="299"/>
      <c r="DE83" s="59">
        <f t="shared" si="40"/>
        <v>76.893939393939391</v>
      </c>
      <c r="DF83" s="303" t="e">
        <f t="shared" si="41"/>
        <v>#REF!</v>
      </c>
    </row>
    <row r="84" spans="2:110" s="21" customFormat="1" ht="99.95" hidden="1" customHeight="1" x14ac:dyDescent="0.25">
      <c r="B84" s="307">
        <v>6.6666666666666666E-2</v>
      </c>
      <c r="C84" s="91">
        <f t="shared" si="33"/>
        <v>46</v>
      </c>
      <c r="D84" s="1"/>
      <c r="E84" s="2" t="s">
        <v>39</v>
      </c>
      <c r="F84" s="81" t="s">
        <v>966</v>
      </c>
      <c r="G84" s="76"/>
      <c r="H84" s="16">
        <v>42076</v>
      </c>
      <c r="I84" s="56" t="s">
        <v>105</v>
      </c>
      <c r="J84" s="14" t="s">
        <v>124</v>
      </c>
      <c r="K84" s="74" t="s">
        <v>529</v>
      </c>
      <c r="L84" s="5">
        <v>113</v>
      </c>
      <c r="M84" s="13">
        <v>461517</v>
      </c>
      <c r="N84" s="13" t="s">
        <v>574</v>
      </c>
      <c r="O84" s="8">
        <v>79924000</v>
      </c>
      <c r="P84" s="80" t="s">
        <v>20</v>
      </c>
      <c r="Q84" s="4" t="s">
        <v>15</v>
      </c>
      <c r="R84" s="69"/>
      <c r="S84" s="231"/>
      <c r="T84" s="70"/>
      <c r="U84" s="109">
        <v>46</v>
      </c>
      <c r="V84" s="203">
        <v>42076</v>
      </c>
      <c r="W84" s="204">
        <v>0</v>
      </c>
      <c r="X84" s="14" t="s">
        <v>58</v>
      </c>
      <c r="Y84" s="14" t="s">
        <v>386</v>
      </c>
      <c r="Z84" s="14" t="s">
        <v>80</v>
      </c>
      <c r="AA84" s="14" t="s">
        <v>80</v>
      </c>
      <c r="AB84" s="57" t="s">
        <v>135</v>
      </c>
      <c r="AC84" s="15">
        <v>860000648</v>
      </c>
      <c r="AD84" s="2" t="s">
        <v>67</v>
      </c>
      <c r="AE84" s="4">
        <v>42075</v>
      </c>
      <c r="AF84" s="6" t="s">
        <v>530</v>
      </c>
      <c r="AG84" s="4" t="s">
        <v>531</v>
      </c>
      <c r="AH84" s="8">
        <v>56715</v>
      </c>
      <c r="AI84" s="4">
        <v>42075</v>
      </c>
      <c r="AJ84" s="305" t="s">
        <v>680</v>
      </c>
      <c r="AK84" s="306" t="s">
        <v>1422</v>
      </c>
      <c r="AL84" s="306" t="s">
        <v>679</v>
      </c>
      <c r="AM84" s="8"/>
      <c r="AN84" s="8">
        <v>79924000</v>
      </c>
      <c r="AO84" s="11"/>
      <c r="AP84" s="18">
        <f t="shared" si="34"/>
        <v>79924000</v>
      </c>
      <c r="AQ84" s="48" t="s">
        <v>40</v>
      </c>
      <c r="AR84" s="49" t="s">
        <v>101</v>
      </c>
      <c r="AS84" s="49" t="s">
        <v>101</v>
      </c>
      <c r="AT84" s="49" t="s">
        <v>101</v>
      </c>
      <c r="AU84" s="50" t="s">
        <v>101</v>
      </c>
      <c r="AV84" s="23">
        <v>42107</v>
      </c>
      <c r="AW84" s="4">
        <v>42369</v>
      </c>
      <c r="AX84" s="8">
        <f t="shared" si="42"/>
        <v>262</v>
      </c>
      <c r="AY84" s="8"/>
      <c r="AZ84" s="8"/>
      <c r="BA84" s="212" t="s">
        <v>50</v>
      </c>
      <c r="BB84" s="17" t="e">
        <f>LOOKUP(BA84,#REF!,#REF!)</f>
        <v>#REF!</v>
      </c>
      <c r="BC84" s="310"/>
      <c r="BD84" s="63"/>
      <c r="BE84" s="28"/>
      <c r="BF84" s="30"/>
      <c r="BG84" s="30"/>
      <c r="BH84" s="28"/>
      <c r="BI84" s="31"/>
      <c r="BJ84" s="66"/>
      <c r="BK84" s="79"/>
      <c r="BL84" s="32"/>
      <c r="BM84" s="32"/>
      <c r="BN84" s="55"/>
      <c r="BO84" s="33"/>
      <c r="BP84" s="67"/>
      <c r="BQ84" s="73"/>
      <c r="BR84" s="35"/>
      <c r="BS84" s="36"/>
      <c r="BT84" s="62"/>
      <c r="BU84" s="37"/>
      <c r="BV84" s="316">
        <f t="shared" si="35"/>
        <v>0</v>
      </c>
      <c r="BW84" s="317">
        <f t="shared" si="36"/>
        <v>0</v>
      </c>
      <c r="BX84" s="234">
        <f t="shared" si="37"/>
        <v>79924000</v>
      </c>
      <c r="BY84" s="41"/>
      <c r="BZ84" s="29"/>
      <c r="CA84" s="29"/>
      <c r="CB84" s="29"/>
      <c r="CC84" s="40"/>
      <c r="CD84" s="42"/>
      <c r="CE84" s="34"/>
      <c r="CF84" s="34"/>
      <c r="CG84" s="34"/>
      <c r="CH84" s="33"/>
      <c r="CI84" s="43"/>
      <c r="CJ84" s="44"/>
      <c r="CK84" s="38"/>
      <c r="CL84" s="38"/>
      <c r="CM84" s="39"/>
      <c r="CN84" s="45"/>
      <c r="CO84" s="71">
        <f t="shared" si="45"/>
        <v>42369</v>
      </c>
      <c r="CP84" s="46"/>
      <c r="CQ84" s="72"/>
      <c r="CR84" s="47"/>
      <c r="CS84" s="287" t="e">
        <f>+SUMIFS(#REF!,#REF!,AH84)</f>
        <v>#REF!</v>
      </c>
      <c r="CT84" s="288" t="e">
        <f>+SUMIFS(#REF!,#REF!,BD84)+SUMIFS(#REF!,#REF!,BJ84)+SUMIFS(#REF!,#REF!,BP84)</f>
        <v>#REF!</v>
      </c>
      <c r="CU84" s="228" t="e">
        <f t="shared" si="38"/>
        <v>#REF!</v>
      </c>
      <c r="CV84" s="225"/>
      <c r="CW84" s="58" t="str">
        <f t="shared" si="29"/>
        <v>EJECUCION</v>
      </c>
      <c r="CX84" s="292"/>
      <c r="CY84" s="60">
        <f t="shared" si="30"/>
        <v>42107</v>
      </c>
      <c r="CZ84" s="58">
        <f t="shared" si="31"/>
        <v>42369</v>
      </c>
      <c r="DA84" s="59">
        <f t="shared" si="44"/>
        <v>262</v>
      </c>
      <c r="DB84" s="160">
        <f t="shared" si="32"/>
        <v>170</v>
      </c>
      <c r="DC84" s="301">
        <f t="shared" si="39"/>
        <v>64.885496183206101</v>
      </c>
      <c r="DD84" s="299"/>
      <c r="DE84" s="59">
        <f t="shared" si="40"/>
        <v>64.885496183206101</v>
      </c>
      <c r="DF84" s="303" t="e">
        <f t="shared" si="41"/>
        <v>#REF!</v>
      </c>
    </row>
    <row r="85" spans="2:110" s="21" customFormat="1" ht="99.95" hidden="1" customHeight="1" x14ac:dyDescent="0.25">
      <c r="B85" s="307">
        <v>6.6666666666666666E-2</v>
      </c>
      <c r="C85" s="91">
        <f t="shared" si="33"/>
        <v>45</v>
      </c>
      <c r="D85" s="1"/>
      <c r="E85" s="2" t="s">
        <v>33</v>
      </c>
      <c r="F85" s="81" t="s">
        <v>965</v>
      </c>
      <c r="G85" s="76"/>
      <c r="H85" s="16">
        <v>42079</v>
      </c>
      <c r="I85" s="56" t="s">
        <v>105</v>
      </c>
      <c r="J85" s="14" t="s">
        <v>125</v>
      </c>
      <c r="K85" s="74" t="s">
        <v>513</v>
      </c>
      <c r="L85" s="5">
        <v>73</v>
      </c>
      <c r="M85" s="13">
        <v>851117</v>
      </c>
      <c r="N85" s="13" t="s">
        <v>470</v>
      </c>
      <c r="O85" s="8">
        <v>6464500</v>
      </c>
      <c r="P85" s="80" t="s">
        <v>20</v>
      </c>
      <c r="Q85" s="4" t="s">
        <v>15</v>
      </c>
      <c r="R85" s="69"/>
      <c r="S85" s="231"/>
      <c r="T85" s="70"/>
      <c r="U85" s="108">
        <v>45</v>
      </c>
      <c r="V85" s="203">
        <v>42076</v>
      </c>
      <c r="W85" s="204">
        <v>0</v>
      </c>
      <c r="X85" s="14" t="s">
        <v>58</v>
      </c>
      <c r="Y85" s="14" t="s">
        <v>159</v>
      </c>
      <c r="Z85" s="14" t="s">
        <v>82</v>
      </c>
      <c r="AA85" s="14" t="s">
        <v>415</v>
      </c>
      <c r="AB85" s="57" t="s">
        <v>514</v>
      </c>
      <c r="AC85" s="15">
        <v>890902922</v>
      </c>
      <c r="AD85" s="2" t="s">
        <v>73</v>
      </c>
      <c r="AE85" s="4">
        <v>42074</v>
      </c>
      <c r="AF85" s="6" t="s">
        <v>515</v>
      </c>
      <c r="AG85" s="4" t="s">
        <v>169</v>
      </c>
      <c r="AH85" s="8">
        <v>65215</v>
      </c>
      <c r="AI85" s="4">
        <v>42074</v>
      </c>
      <c r="AJ85" s="305" t="s">
        <v>675</v>
      </c>
      <c r="AK85" s="306" t="s">
        <v>1456</v>
      </c>
      <c r="AL85" s="306" t="s">
        <v>679</v>
      </c>
      <c r="AM85" s="8"/>
      <c r="AN85" s="8">
        <v>6464500</v>
      </c>
      <c r="AO85" s="11"/>
      <c r="AP85" s="18">
        <f t="shared" si="34"/>
        <v>6464500</v>
      </c>
      <c r="AQ85" s="48" t="s">
        <v>40</v>
      </c>
      <c r="AR85" s="49" t="s">
        <v>101</v>
      </c>
      <c r="AS85" s="49" t="s">
        <v>101</v>
      </c>
      <c r="AT85" s="49" t="s">
        <v>101</v>
      </c>
      <c r="AU85" s="50" t="s">
        <v>101</v>
      </c>
      <c r="AV85" s="23">
        <v>42074</v>
      </c>
      <c r="AW85" s="4">
        <v>42338</v>
      </c>
      <c r="AX85" s="8">
        <f t="shared" si="42"/>
        <v>264</v>
      </c>
      <c r="AY85" s="8"/>
      <c r="AZ85" s="8"/>
      <c r="BA85" s="212" t="s">
        <v>29</v>
      </c>
      <c r="BB85" s="17" t="e">
        <f>LOOKUP(BA85,#REF!,#REF!)</f>
        <v>#REF!</v>
      </c>
      <c r="BC85" s="312" t="s">
        <v>1718</v>
      </c>
      <c r="BD85" s="63"/>
      <c r="BE85" s="28"/>
      <c r="BF85" s="30"/>
      <c r="BG85" s="30"/>
      <c r="BH85" s="28"/>
      <c r="BI85" s="31"/>
      <c r="BJ85" s="66"/>
      <c r="BK85" s="79"/>
      <c r="BL85" s="32"/>
      <c r="BM85" s="32"/>
      <c r="BN85" s="55"/>
      <c r="BO85" s="33"/>
      <c r="BP85" s="67"/>
      <c r="BQ85" s="73"/>
      <c r="BR85" s="35"/>
      <c r="BS85" s="36"/>
      <c r="BT85" s="62"/>
      <c r="BU85" s="37"/>
      <c r="BV85" s="316">
        <f t="shared" si="35"/>
        <v>0</v>
      </c>
      <c r="BW85" s="317">
        <f t="shared" si="36"/>
        <v>0</v>
      </c>
      <c r="BX85" s="234">
        <f t="shared" si="37"/>
        <v>6464500</v>
      </c>
      <c r="BY85" s="41"/>
      <c r="BZ85" s="29"/>
      <c r="CA85" s="29"/>
      <c r="CB85" s="29"/>
      <c r="CC85" s="40"/>
      <c r="CD85" s="42"/>
      <c r="CE85" s="34"/>
      <c r="CF85" s="34"/>
      <c r="CG85" s="34"/>
      <c r="CH85" s="33"/>
      <c r="CI85" s="43"/>
      <c r="CJ85" s="44"/>
      <c r="CK85" s="38"/>
      <c r="CL85" s="38"/>
      <c r="CM85" s="39"/>
      <c r="CN85" s="45"/>
      <c r="CO85" s="71">
        <f t="shared" si="45"/>
        <v>42338</v>
      </c>
      <c r="CP85" s="46"/>
      <c r="CQ85" s="72"/>
      <c r="CR85" s="47"/>
      <c r="CS85" s="287" t="e">
        <f>+SUMIFS(#REF!,#REF!,AH85)</f>
        <v>#REF!</v>
      </c>
      <c r="CT85" s="288" t="e">
        <f>+SUMIFS(#REF!,#REF!,BD85)+SUMIFS(#REF!,#REF!,BJ85)+SUMIFS(#REF!,#REF!,BP85)</f>
        <v>#REF!</v>
      </c>
      <c r="CU85" s="228" t="e">
        <f t="shared" si="38"/>
        <v>#REF!</v>
      </c>
      <c r="CV85" s="225"/>
      <c r="CW85" s="58" t="str">
        <f t="shared" si="29"/>
        <v>EJECUCION</v>
      </c>
      <c r="CX85" s="292"/>
      <c r="CY85" s="60">
        <f t="shared" si="30"/>
        <v>42074</v>
      </c>
      <c r="CZ85" s="58">
        <f t="shared" si="31"/>
        <v>42338</v>
      </c>
      <c r="DA85" s="59">
        <f t="shared" si="44"/>
        <v>264</v>
      </c>
      <c r="DB85" s="160">
        <f t="shared" si="32"/>
        <v>203</v>
      </c>
      <c r="DC85" s="301">
        <f t="shared" si="39"/>
        <v>76.893939393939391</v>
      </c>
      <c r="DD85" s="299"/>
      <c r="DE85" s="59">
        <f t="shared" si="40"/>
        <v>76.893939393939391</v>
      </c>
      <c r="DF85" s="303" t="e">
        <f t="shared" si="41"/>
        <v>#REF!</v>
      </c>
    </row>
    <row r="86" spans="2:110" s="21" customFormat="1" ht="99.95" hidden="1" customHeight="1" x14ac:dyDescent="0.25">
      <c r="B86" s="307">
        <v>6.6666666666666666E-2</v>
      </c>
      <c r="C86" s="91">
        <f t="shared" si="33"/>
        <v>48</v>
      </c>
      <c r="D86" s="1"/>
      <c r="E86" s="2" t="s">
        <v>39</v>
      </c>
      <c r="F86" s="81" t="s">
        <v>967</v>
      </c>
      <c r="G86" s="76"/>
      <c r="H86" s="16">
        <v>42079</v>
      </c>
      <c r="I86" s="56" t="s">
        <v>105</v>
      </c>
      <c r="J86" s="14" t="s">
        <v>125</v>
      </c>
      <c r="K86" s="74" t="s">
        <v>539</v>
      </c>
      <c r="L86" s="5">
        <v>227</v>
      </c>
      <c r="M86" s="13">
        <v>861117</v>
      </c>
      <c r="N86" s="13" t="s">
        <v>470</v>
      </c>
      <c r="O86" s="8">
        <v>98480000</v>
      </c>
      <c r="P86" s="80" t="s">
        <v>20</v>
      </c>
      <c r="Q86" s="4" t="s">
        <v>15</v>
      </c>
      <c r="R86" s="69"/>
      <c r="S86" s="231"/>
      <c r="T86" s="70"/>
      <c r="U86" s="108">
        <v>48</v>
      </c>
      <c r="V86" s="203">
        <v>42079</v>
      </c>
      <c r="W86" s="204">
        <v>0</v>
      </c>
      <c r="X86" s="14" t="s">
        <v>58</v>
      </c>
      <c r="Y86" s="14" t="s">
        <v>159</v>
      </c>
      <c r="Z86" s="14" t="s">
        <v>80</v>
      </c>
      <c r="AA86" s="14" t="s">
        <v>80</v>
      </c>
      <c r="AB86" s="57" t="s">
        <v>511</v>
      </c>
      <c r="AC86" s="15">
        <v>860010554</v>
      </c>
      <c r="AD86" s="2" t="s">
        <v>34</v>
      </c>
      <c r="AE86" s="4">
        <v>42076</v>
      </c>
      <c r="AF86" s="6" t="s">
        <v>540</v>
      </c>
      <c r="AG86" s="4" t="s">
        <v>169</v>
      </c>
      <c r="AH86" s="8">
        <v>57515</v>
      </c>
      <c r="AI86" s="4">
        <v>42076</v>
      </c>
      <c r="AJ86" s="305" t="s">
        <v>680</v>
      </c>
      <c r="AK86" s="306" t="s">
        <v>1457</v>
      </c>
      <c r="AL86" s="306" t="s">
        <v>681</v>
      </c>
      <c r="AM86" s="8"/>
      <c r="AN86" s="8">
        <v>98480000</v>
      </c>
      <c r="AO86" s="11"/>
      <c r="AP86" s="18">
        <f t="shared" si="34"/>
        <v>98480000</v>
      </c>
      <c r="AQ86" s="48" t="s">
        <v>40</v>
      </c>
      <c r="AR86" s="49" t="s">
        <v>101</v>
      </c>
      <c r="AS86" s="49" t="s">
        <v>101</v>
      </c>
      <c r="AT86" s="49" t="s">
        <v>101</v>
      </c>
      <c r="AU86" s="50" t="s">
        <v>101</v>
      </c>
      <c r="AV86" s="23">
        <v>42080</v>
      </c>
      <c r="AW86" s="4">
        <v>42338</v>
      </c>
      <c r="AX86" s="8">
        <f t="shared" si="42"/>
        <v>258</v>
      </c>
      <c r="AY86" s="8"/>
      <c r="AZ86" s="8"/>
      <c r="BA86" s="212" t="s">
        <v>61</v>
      </c>
      <c r="BB86" s="17" t="e">
        <f>LOOKUP(BA86,#REF!,#REF!)</f>
        <v>#REF!</v>
      </c>
      <c r="BC86" s="310"/>
      <c r="BD86" s="63"/>
      <c r="BE86" s="28"/>
      <c r="BF86" s="30"/>
      <c r="BG86" s="30"/>
      <c r="BH86" s="28"/>
      <c r="BI86" s="31"/>
      <c r="BJ86" s="66"/>
      <c r="BK86" s="79"/>
      <c r="BL86" s="32"/>
      <c r="BM86" s="32"/>
      <c r="BN86" s="55"/>
      <c r="BO86" s="33"/>
      <c r="BP86" s="67"/>
      <c r="BQ86" s="73"/>
      <c r="BR86" s="35"/>
      <c r="BS86" s="36"/>
      <c r="BT86" s="62"/>
      <c r="BU86" s="37"/>
      <c r="BV86" s="316">
        <f t="shared" si="35"/>
        <v>0</v>
      </c>
      <c r="BW86" s="317">
        <f t="shared" si="36"/>
        <v>0</v>
      </c>
      <c r="BX86" s="234">
        <f t="shared" si="37"/>
        <v>98480000</v>
      </c>
      <c r="BY86" s="41"/>
      <c r="BZ86" s="29"/>
      <c r="CA86" s="29"/>
      <c r="CB86" s="29"/>
      <c r="CC86" s="40"/>
      <c r="CD86" s="42"/>
      <c r="CE86" s="34"/>
      <c r="CF86" s="34"/>
      <c r="CG86" s="34"/>
      <c r="CH86" s="33"/>
      <c r="CI86" s="43"/>
      <c r="CJ86" s="44"/>
      <c r="CK86" s="38"/>
      <c r="CL86" s="38"/>
      <c r="CM86" s="39"/>
      <c r="CN86" s="45"/>
      <c r="CO86" s="71">
        <f t="shared" si="45"/>
        <v>42338</v>
      </c>
      <c r="CP86" s="46"/>
      <c r="CQ86" s="72"/>
      <c r="CR86" s="47"/>
      <c r="CS86" s="287" t="e">
        <f>+SUMIFS(#REF!,#REF!,AH86)</f>
        <v>#REF!</v>
      </c>
      <c r="CT86" s="288" t="e">
        <f>+SUMIFS(#REF!,#REF!,BD86)+SUMIFS(#REF!,#REF!,BJ86)+SUMIFS(#REF!,#REF!,BP86)</f>
        <v>#REF!</v>
      </c>
      <c r="CU86" s="228" t="e">
        <f t="shared" si="38"/>
        <v>#REF!</v>
      </c>
      <c r="CV86" s="225"/>
      <c r="CW86" s="58" t="str">
        <f t="shared" si="29"/>
        <v>EJECUCION</v>
      </c>
      <c r="CX86" s="292"/>
      <c r="CY86" s="60">
        <f t="shared" si="30"/>
        <v>42080</v>
      </c>
      <c r="CZ86" s="58">
        <f t="shared" si="31"/>
        <v>42338</v>
      </c>
      <c r="DA86" s="59">
        <f t="shared" si="44"/>
        <v>258</v>
      </c>
      <c r="DB86" s="160">
        <f t="shared" si="32"/>
        <v>197</v>
      </c>
      <c r="DC86" s="301">
        <f t="shared" si="39"/>
        <v>76.356589147286826</v>
      </c>
      <c r="DD86" s="299"/>
      <c r="DE86" s="59">
        <f t="shared" si="40"/>
        <v>76.356589147286826</v>
      </c>
      <c r="DF86" s="303" t="e">
        <f t="shared" si="41"/>
        <v>#REF!</v>
      </c>
    </row>
    <row r="87" spans="2:110" s="282" customFormat="1" ht="99.95" hidden="1" customHeight="1" x14ac:dyDescent="0.25">
      <c r="C87" s="236">
        <f t="shared" si="33"/>
        <v>0</v>
      </c>
      <c r="D87" s="236"/>
      <c r="E87" s="237" t="s">
        <v>33</v>
      </c>
      <c r="F87" s="238" t="s">
        <v>1012</v>
      </c>
      <c r="G87" s="239" t="s">
        <v>12</v>
      </c>
      <c r="H87" s="240">
        <v>42080</v>
      </c>
      <c r="I87" s="241" t="s">
        <v>62</v>
      </c>
      <c r="J87" s="242" t="s">
        <v>233</v>
      </c>
      <c r="K87" s="243" t="s">
        <v>532</v>
      </c>
      <c r="L87" s="244">
        <v>144</v>
      </c>
      <c r="M87" s="245">
        <v>781815</v>
      </c>
      <c r="N87" s="245" t="s">
        <v>157</v>
      </c>
      <c r="O87" s="246">
        <v>17000000</v>
      </c>
      <c r="P87" s="247" t="s">
        <v>350</v>
      </c>
      <c r="Q87" s="220" t="s">
        <v>350</v>
      </c>
      <c r="R87" s="248"/>
      <c r="S87" s="249"/>
      <c r="T87" s="250"/>
      <c r="U87" s="251"/>
      <c r="V87" s="248">
        <v>42109</v>
      </c>
      <c r="W87" s="252">
        <v>0</v>
      </c>
      <c r="X87" s="242"/>
      <c r="Y87" s="242"/>
      <c r="Z87" s="242"/>
      <c r="AA87" s="242"/>
      <c r="AB87" s="253" t="s">
        <v>350</v>
      </c>
      <c r="AC87" s="254"/>
      <c r="AD87" s="237"/>
      <c r="AE87" s="220"/>
      <c r="AF87" s="255"/>
      <c r="AG87" s="220"/>
      <c r="AH87" s="246"/>
      <c r="AI87" s="220"/>
      <c r="AJ87" s="305" t="e">
        <v>#N/A</v>
      </c>
      <c r="AK87" s="306" t="e">
        <v>#N/A</v>
      </c>
      <c r="AL87" s="306" t="e">
        <v>#N/A</v>
      </c>
      <c r="AM87" s="246"/>
      <c r="AN87" s="246"/>
      <c r="AO87" s="252"/>
      <c r="AP87" s="256">
        <f t="shared" si="34"/>
        <v>0</v>
      </c>
      <c r="AQ87" s="257" t="s">
        <v>350</v>
      </c>
      <c r="AR87" s="258" t="s">
        <v>350</v>
      </c>
      <c r="AS87" s="258" t="s">
        <v>350</v>
      </c>
      <c r="AT87" s="258" t="s">
        <v>350</v>
      </c>
      <c r="AU87" s="259" t="s">
        <v>1677</v>
      </c>
      <c r="AV87" s="260"/>
      <c r="AW87" s="220"/>
      <c r="AX87" s="246">
        <f t="shared" si="42"/>
        <v>0</v>
      </c>
      <c r="AY87" s="246"/>
      <c r="AZ87" s="246"/>
      <c r="BA87" s="261" t="s">
        <v>350</v>
      </c>
      <c r="BB87" s="262" t="e">
        <f>LOOKUP(BA87,#REF!,#REF!)</f>
        <v>#REF!</v>
      </c>
      <c r="BC87" s="311"/>
      <c r="BD87" s="263"/>
      <c r="BE87" s="248"/>
      <c r="BF87" s="246"/>
      <c r="BG87" s="246"/>
      <c r="BH87" s="248"/>
      <c r="BI87" s="264"/>
      <c r="BJ87" s="265"/>
      <c r="BK87" s="260"/>
      <c r="BL87" s="246"/>
      <c r="BM87" s="246"/>
      <c r="BN87" s="248"/>
      <c r="BO87" s="266"/>
      <c r="BP87" s="267"/>
      <c r="BQ87" s="268"/>
      <c r="BR87" s="252"/>
      <c r="BS87" s="246"/>
      <c r="BT87" s="248"/>
      <c r="BU87" s="266"/>
      <c r="BV87" s="316">
        <f t="shared" si="35"/>
        <v>0</v>
      </c>
      <c r="BW87" s="317">
        <f t="shared" si="36"/>
        <v>0</v>
      </c>
      <c r="BX87" s="234">
        <f t="shared" si="37"/>
        <v>0</v>
      </c>
      <c r="BY87" s="269"/>
      <c r="BZ87" s="220"/>
      <c r="CA87" s="220"/>
      <c r="CB87" s="220"/>
      <c r="CC87" s="266"/>
      <c r="CD87" s="269"/>
      <c r="CE87" s="220"/>
      <c r="CF87" s="220"/>
      <c r="CG87" s="220"/>
      <c r="CH87" s="266"/>
      <c r="CI87" s="270"/>
      <c r="CJ87" s="271"/>
      <c r="CK87" s="220"/>
      <c r="CL87" s="220"/>
      <c r="CM87" s="272"/>
      <c r="CN87" s="273"/>
      <c r="CO87" s="71"/>
      <c r="CP87" s="274"/>
      <c r="CQ87" s="275"/>
      <c r="CR87" s="276"/>
      <c r="CS87" s="287"/>
      <c r="CT87" s="288"/>
      <c r="CU87" s="228"/>
      <c r="CV87" s="277"/>
      <c r="CW87" s="279"/>
      <c r="CX87" s="292"/>
      <c r="CY87" s="278"/>
      <c r="CZ87" s="279"/>
      <c r="DA87" s="280"/>
      <c r="DB87" s="281"/>
      <c r="DC87" s="302"/>
      <c r="DD87" s="299"/>
      <c r="DE87" s="280">
        <f t="shared" si="40"/>
        <v>0</v>
      </c>
      <c r="DF87" s="303">
        <f t="shared" si="41"/>
        <v>0</v>
      </c>
    </row>
    <row r="88" spans="2:110" s="21" customFormat="1" ht="99.95" hidden="1" customHeight="1" x14ac:dyDescent="0.25">
      <c r="B88" s="307">
        <v>6.6666666666666666E-2</v>
      </c>
      <c r="C88" s="98">
        <f t="shared" si="33"/>
        <v>1859</v>
      </c>
      <c r="D88" s="1"/>
      <c r="E88" s="2" t="s">
        <v>211</v>
      </c>
      <c r="F88" s="81" t="s">
        <v>1275</v>
      </c>
      <c r="G88" s="76"/>
      <c r="H88" s="16">
        <v>42080</v>
      </c>
      <c r="I88" s="56" t="s">
        <v>212</v>
      </c>
      <c r="J88" s="14" t="s">
        <v>121</v>
      </c>
      <c r="K88" s="74" t="s">
        <v>1615</v>
      </c>
      <c r="L88" s="5"/>
      <c r="M88" s="13"/>
      <c r="N88" s="13"/>
      <c r="O88" s="8">
        <f>+AN88</f>
        <v>15680880</v>
      </c>
      <c r="P88" s="80" t="s">
        <v>20</v>
      </c>
      <c r="Q88" s="4" t="s">
        <v>15</v>
      </c>
      <c r="R88" s="69"/>
      <c r="S88" s="231"/>
      <c r="T88" s="70"/>
      <c r="U88" s="109">
        <v>1859</v>
      </c>
      <c r="V88" s="203">
        <v>42080</v>
      </c>
      <c r="W88" s="204">
        <v>0</v>
      </c>
      <c r="X88" s="14" t="s">
        <v>21</v>
      </c>
      <c r="Y88" s="14" t="s">
        <v>192</v>
      </c>
      <c r="Z88" s="14" t="s">
        <v>80</v>
      </c>
      <c r="AA88" s="14" t="s">
        <v>80</v>
      </c>
      <c r="AB88" s="57" t="s">
        <v>649</v>
      </c>
      <c r="AC88" s="15">
        <v>805022296</v>
      </c>
      <c r="AD88" s="2" t="s">
        <v>77</v>
      </c>
      <c r="AE88" s="7">
        <v>42080</v>
      </c>
      <c r="AF88" s="6" t="s">
        <v>666</v>
      </c>
      <c r="AG88" s="4" t="s">
        <v>189</v>
      </c>
      <c r="AH88" s="8">
        <v>59315</v>
      </c>
      <c r="AI88" s="4">
        <v>42081</v>
      </c>
      <c r="AJ88" s="305" t="s">
        <v>675</v>
      </c>
      <c r="AK88" s="306" t="s">
        <v>1459</v>
      </c>
      <c r="AL88" s="306" t="s">
        <v>679</v>
      </c>
      <c r="AM88" s="8"/>
      <c r="AN88" s="8">
        <v>15680880</v>
      </c>
      <c r="AO88" s="11"/>
      <c r="AP88" s="18">
        <f t="shared" si="34"/>
        <v>15680880</v>
      </c>
      <c r="AQ88" s="48" t="s">
        <v>40</v>
      </c>
      <c r="AR88" s="49" t="s">
        <v>101</v>
      </c>
      <c r="AS88" s="49" t="s">
        <v>101</v>
      </c>
      <c r="AT88" s="49" t="s">
        <v>101</v>
      </c>
      <c r="AU88" s="50" t="s">
        <v>101</v>
      </c>
      <c r="AV88" s="87">
        <v>42080</v>
      </c>
      <c r="AW88" s="4">
        <v>42141</v>
      </c>
      <c r="AX88" s="8">
        <f t="shared" si="42"/>
        <v>61</v>
      </c>
      <c r="AY88" s="8"/>
      <c r="AZ88" s="8"/>
      <c r="BA88" s="212" t="s">
        <v>98</v>
      </c>
      <c r="BB88" s="17" t="e">
        <f>LOOKUP(BA88,#REF!,#REF!)</f>
        <v>#REF!</v>
      </c>
      <c r="BC88" s="310"/>
      <c r="BD88" s="63"/>
      <c r="BE88" s="28"/>
      <c r="BF88" s="30"/>
      <c r="BG88" s="30"/>
      <c r="BH88" s="28"/>
      <c r="BI88" s="31"/>
      <c r="BJ88" s="66"/>
      <c r="BK88" s="79"/>
      <c r="BL88" s="32"/>
      <c r="BM88" s="32"/>
      <c r="BN88" s="55"/>
      <c r="BO88" s="33"/>
      <c r="BP88" s="67"/>
      <c r="BQ88" s="73"/>
      <c r="BR88" s="35"/>
      <c r="BS88" s="36"/>
      <c r="BT88" s="62"/>
      <c r="BU88" s="37"/>
      <c r="BV88" s="316">
        <f t="shared" si="35"/>
        <v>0</v>
      </c>
      <c r="BW88" s="317">
        <f t="shared" si="36"/>
        <v>0</v>
      </c>
      <c r="BX88" s="234">
        <f t="shared" si="37"/>
        <v>15680880</v>
      </c>
      <c r="BY88" s="41"/>
      <c r="BZ88" s="29"/>
      <c r="CA88" s="29"/>
      <c r="CB88" s="29"/>
      <c r="CC88" s="40"/>
      <c r="CD88" s="42"/>
      <c r="CE88" s="34"/>
      <c r="CF88" s="34"/>
      <c r="CG88" s="34"/>
      <c r="CH88" s="33"/>
      <c r="CI88" s="43"/>
      <c r="CJ88" s="44"/>
      <c r="CK88" s="38"/>
      <c r="CL88" s="38"/>
      <c r="CM88" s="39"/>
      <c r="CN88" s="45"/>
      <c r="CO88" s="71">
        <f t="shared" si="45"/>
        <v>42141</v>
      </c>
      <c r="CP88" s="46"/>
      <c r="CQ88" s="72"/>
      <c r="CR88" s="47"/>
      <c r="CS88" s="287" t="e">
        <f>+SUMIFS(#REF!,#REF!,AH88)</f>
        <v>#REF!</v>
      </c>
      <c r="CT88" s="288" t="e">
        <f>+SUMIFS(#REF!,#REF!,BD88)+SUMIFS(#REF!,#REF!,BJ88)+SUMIFS(#REF!,#REF!,BP88)</f>
        <v>#REF!</v>
      </c>
      <c r="CU88" s="228" t="e">
        <f t="shared" si="38"/>
        <v>#REF!</v>
      </c>
      <c r="CV88" s="225"/>
      <c r="CW88" s="58" t="str">
        <f t="shared" ref="CW88:CW101" si="46">+Q88</f>
        <v>EJECUCION</v>
      </c>
      <c r="CX88" s="292"/>
      <c r="CY88" s="60">
        <f t="shared" ref="CY88:CY101" si="47">+AV88</f>
        <v>42080</v>
      </c>
      <c r="CZ88" s="58">
        <f t="shared" ref="CZ88:CZ101" si="48">+CO88</f>
        <v>42141</v>
      </c>
      <c r="DA88" s="59">
        <f t="shared" si="44"/>
        <v>61</v>
      </c>
      <c r="DB88" s="160">
        <f t="shared" ref="DB88:DB101" si="49">+$DD$1-CY88</f>
        <v>197</v>
      </c>
      <c r="DC88" s="301">
        <f t="shared" si="39"/>
        <v>100</v>
      </c>
      <c r="DD88" s="299"/>
      <c r="DE88" s="59">
        <f t="shared" si="40"/>
        <v>100</v>
      </c>
      <c r="DF88" s="303" t="e">
        <f t="shared" si="41"/>
        <v>#REF!</v>
      </c>
    </row>
    <row r="89" spans="2:110" s="21" customFormat="1" ht="99.95" hidden="1" customHeight="1" x14ac:dyDescent="0.25">
      <c r="B89" s="307">
        <v>6.6666666666666666E-2</v>
      </c>
      <c r="C89" s="98">
        <f t="shared" si="33"/>
        <v>1860</v>
      </c>
      <c r="D89" s="1"/>
      <c r="E89" s="2" t="s">
        <v>211</v>
      </c>
      <c r="F89" s="81" t="s">
        <v>1276</v>
      </c>
      <c r="G89" s="76"/>
      <c r="H89" s="16">
        <v>42080</v>
      </c>
      <c r="I89" s="56" t="s">
        <v>212</v>
      </c>
      <c r="J89" s="14" t="s">
        <v>121</v>
      </c>
      <c r="K89" s="74" t="s">
        <v>1616</v>
      </c>
      <c r="L89" s="5"/>
      <c r="M89" s="13"/>
      <c r="N89" s="13"/>
      <c r="O89" s="8">
        <f>+AN89</f>
        <v>17133200</v>
      </c>
      <c r="P89" s="80" t="s">
        <v>20</v>
      </c>
      <c r="Q89" s="4" t="s">
        <v>15</v>
      </c>
      <c r="R89" s="69"/>
      <c r="S89" s="231"/>
      <c r="T89" s="70"/>
      <c r="U89" s="109">
        <v>1860</v>
      </c>
      <c r="V89" s="203">
        <v>42080</v>
      </c>
      <c r="W89" s="204">
        <v>0</v>
      </c>
      <c r="X89" s="14" t="s">
        <v>21</v>
      </c>
      <c r="Y89" s="14" t="s">
        <v>192</v>
      </c>
      <c r="Z89" s="14" t="s">
        <v>80</v>
      </c>
      <c r="AA89" s="14" t="s">
        <v>80</v>
      </c>
      <c r="AB89" s="57" t="s">
        <v>649</v>
      </c>
      <c r="AC89" s="15">
        <v>805022296</v>
      </c>
      <c r="AD89" s="2" t="s">
        <v>77</v>
      </c>
      <c r="AE89" s="7">
        <v>42080</v>
      </c>
      <c r="AF89" s="6" t="s">
        <v>666</v>
      </c>
      <c r="AG89" s="4" t="s">
        <v>189</v>
      </c>
      <c r="AH89" s="8">
        <v>59515</v>
      </c>
      <c r="AI89" s="4">
        <v>42081</v>
      </c>
      <c r="AJ89" s="305" t="s">
        <v>675</v>
      </c>
      <c r="AK89" s="306" t="s">
        <v>1459</v>
      </c>
      <c r="AL89" s="306" t="s">
        <v>679</v>
      </c>
      <c r="AM89" s="8"/>
      <c r="AN89" s="8">
        <v>17133200</v>
      </c>
      <c r="AO89" s="11"/>
      <c r="AP89" s="18">
        <f t="shared" si="34"/>
        <v>17133200</v>
      </c>
      <c r="AQ89" s="48" t="s">
        <v>40</v>
      </c>
      <c r="AR89" s="49" t="s">
        <v>101</v>
      </c>
      <c r="AS89" s="49" t="s">
        <v>101</v>
      </c>
      <c r="AT89" s="49" t="s">
        <v>101</v>
      </c>
      <c r="AU89" s="50" t="s">
        <v>101</v>
      </c>
      <c r="AV89" s="87">
        <v>42080</v>
      </c>
      <c r="AW89" s="4">
        <v>42107</v>
      </c>
      <c r="AX89" s="8">
        <f t="shared" si="42"/>
        <v>27</v>
      </c>
      <c r="AY89" s="8"/>
      <c r="AZ89" s="8"/>
      <c r="BA89" s="212" t="s">
        <v>98</v>
      </c>
      <c r="BB89" s="17" t="e">
        <f>LOOKUP(BA89,#REF!,#REF!)</f>
        <v>#REF!</v>
      </c>
      <c r="BC89" s="310"/>
      <c r="BD89" s="63"/>
      <c r="BE89" s="28"/>
      <c r="BF89" s="30"/>
      <c r="BG89" s="30"/>
      <c r="BH89" s="28"/>
      <c r="BI89" s="31"/>
      <c r="BJ89" s="66"/>
      <c r="BK89" s="79"/>
      <c r="BL89" s="32"/>
      <c r="BM89" s="32"/>
      <c r="BN89" s="55"/>
      <c r="BO89" s="33"/>
      <c r="BP89" s="67"/>
      <c r="BQ89" s="73"/>
      <c r="BR89" s="35"/>
      <c r="BS89" s="36"/>
      <c r="BT89" s="62"/>
      <c r="BU89" s="37"/>
      <c r="BV89" s="316">
        <f t="shared" si="35"/>
        <v>0</v>
      </c>
      <c r="BW89" s="317">
        <f t="shared" si="36"/>
        <v>0</v>
      </c>
      <c r="BX89" s="234">
        <f t="shared" si="37"/>
        <v>17133200</v>
      </c>
      <c r="BY89" s="41"/>
      <c r="BZ89" s="29"/>
      <c r="CA89" s="29"/>
      <c r="CB89" s="29"/>
      <c r="CC89" s="40"/>
      <c r="CD89" s="42"/>
      <c r="CE89" s="34"/>
      <c r="CF89" s="34"/>
      <c r="CG89" s="34"/>
      <c r="CH89" s="33"/>
      <c r="CI89" s="43"/>
      <c r="CJ89" s="44"/>
      <c r="CK89" s="38"/>
      <c r="CL89" s="38"/>
      <c r="CM89" s="39"/>
      <c r="CN89" s="45"/>
      <c r="CO89" s="71">
        <f t="shared" si="45"/>
        <v>42107</v>
      </c>
      <c r="CP89" s="46"/>
      <c r="CQ89" s="72"/>
      <c r="CR89" s="47"/>
      <c r="CS89" s="287" t="e">
        <f>+SUMIFS(#REF!,#REF!,AH89)</f>
        <v>#REF!</v>
      </c>
      <c r="CT89" s="288" t="e">
        <f>+SUMIFS(#REF!,#REF!,BD89)+SUMIFS(#REF!,#REF!,BJ89)+SUMIFS(#REF!,#REF!,BP89)</f>
        <v>#REF!</v>
      </c>
      <c r="CU89" s="228" t="e">
        <f t="shared" si="38"/>
        <v>#REF!</v>
      </c>
      <c r="CV89" s="225"/>
      <c r="CW89" s="58" t="str">
        <f t="shared" si="46"/>
        <v>EJECUCION</v>
      </c>
      <c r="CX89" s="292"/>
      <c r="CY89" s="60">
        <f t="shared" si="47"/>
        <v>42080</v>
      </c>
      <c r="CZ89" s="58">
        <f t="shared" si="48"/>
        <v>42107</v>
      </c>
      <c r="DA89" s="59">
        <f t="shared" si="44"/>
        <v>27</v>
      </c>
      <c r="DB89" s="160">
        <f t="shared" si="49"/>
        <v>197</v>
      </c>
      <c r="DC89" s="301">
        <f t="shared" si="39"/>
        <v>100</v>
      </c>
      <c r="DD89" s="299"/>
      <c r="DE89" s="59">
        <f t="shared" si="40"/>
        <v>100</v>
      </c>
      <c r="DF89" s="303" t="e">
        <f t="shared" si="41"/>
        <v>#REF!</v>
      </c>
    </row>
    <row r="90" spans="2:110" s="21" customFormat="1" ht="99.95" hidden="1" customHeight="1" x14ac:dyDescent="0.25">
      <c r="B90" s="307">
        <v>6.6666666666666666E-2</v>
      </c>
      <c r="C90" s="98">
        <f t="shared" si="33"/>
        <v>1861</v>
      </c>
      <c r="D90" s="1"/>
      <c r="E90" s="2" t="s">
        <v>211</v>
      </c>
      <c r="F90" s="81" t="s">
        <v>1277</v>
      </c>
      <c r="G90" s="76"/>
      <c r="H90" s="16">
        <v>42080</v>
      </c>
      <c r="I90" s="56" t="s">
        <v>212</v>
      </c>
      <c r="J90" s="14" t="s">
        <v>121</v>
      </c>
      <c r="K90" s="74" t="s">
        <v>651</v>
      </c>
      <c r="L90" s="5"/>
      <c r="M90" s="13"/>
      <c r="N90" s="13"/>
      <c r="O90" s="8">
        <f>+AN90</f>
        <v>11571000</v>
      </c>
      <c r="P90" s="80" t="s">
        <v>20</v>
      </c>
      <c r="Q90" s="4" t="s">
        <v>15</v>
      </c>
      <c r="R90" s="69"/>
      <c r="S90" s="231"/>
      <c r="T90" s="70"/>
      <c r="U90" s="109">
        <v>1861</v>
      </c>
      <c r="V90" s="203">
        <v>42080</v>
      </c>
      <c r="W90" s="204">
        <v>0</v>
      </c>
      <c r="X90" s="14" t="s">
        <v>21</v>
      </c>
      <c r="Y90" s="14" t="s">
        <v>192</v>
      </c>
      <c r="Z90" s="14" t="s">
        <v>80</v>
      </c>
      <c r="AA90" s="14" t="s">
        <v>80</v>
      </c>
      <c r="AB90" s="57" t="s">
        <v>648</v>
      </c>
      <c r="AC90" s="15">
        <v>860516806</v>
      </c>
      <c r="AD90" s="2" t="s">
        <v>75</v>
      </c>
      <c r="AE90" s="7">
        <v>42080</v>
      </c>
      <c r="AF90" s="6" t="s">
        <v>666</v>
      </c>
      <c r="AG90" s="4" t="s">
        <v>667</v>
      </c>
      <c r="AH90" s="8">
        <v>59415</v>
      </c>
      <c r="AI90" s="4">
        <v>42081</v>
      </c>
      <c r="AJ90" s="305" t="s">
        <v>675</v>
      </c>
      <c r="AK90" s="306" t="s">
        <v>1460</v>
      </c>
      <c r="AL90" s="306" t="s">
        <v>679</v>
      </c>
      <c r="AM90" s="8"/>
      <c r="AN90" s="8">
        <v>11571000</v>
      </c>
      <c r="AO90" s="11"/>
      <c r="AP90" s="18">
        <f t="shared" si="34"/>
        <v>11571000</v>
      </c>
      <c r="AQ90" s="48" t="s">
        <v>40</v>
      </c>
      <c r="AR90" s="49" t="s">
        <v>101</v>
      </c>
      <c r="AS90" s="49" t="s">
        <v>101</v>
      </c>
      <c r="AT90" s="49" t="s">
        <v>101</v>
      </c>
      <c r="AU90" s="50" t="s">
        <v>101</v>
      </c>
      <c r="AV90" s="87">
        <v>42080</v>
      </c>
      <c r="AW90" s="4">
        <v>42111</v>
      </c>
      <c r="AX90" s="8">
        <f t="shared" si="42"/>
        <v>31</v>
      </c>
      <c r="AY90" s="8"/>
      <c r="AZ90" s="8"/>
      <c r="BA90" s="212" t="s">
        <v>98</v>
      </c>
      <c r="BB90" s="17" t="e">
        <f>LOOKUP(BA90,#REF!,#REF!)</f>
        <v>#REF!</v>
      </c>
      <c r="BC90" s="310"/>
      <c r="BD90" s="63"/>
      <c r="BE90" s="28"/>
      <c r="BF90" s="30"/>
      <c r="BG90" s="30"/>
      <c r="BH90" s="28"/>
      <c r="BI90" s="31"/>
      <c r="BJ90" s="66"/>
      <c r="BK90" s="79"/>
      <c r="BL90" s="32"/>
      <c r="BM90" s="32"/>
      <c r="BN90" s="55"/>
      <c r="BO90" s="33"/>
      <c r="BP90" s="67"/>
      <c r="BQ90" s="73"/>
      <c r="BR90" s="35"/>
      <c r="BS90" s="36"/>
      <c r="BT90" s="62"/>
      <c r="BU90" s="37"/>
      <c r="BV90" s="316">
        <f t="shared" si="35"/>
        <v>0</v>
      </c>
      <c r="BW90" s="317">
        <f t="shared" si="36"/>
        <v>0</v>
      </c>
      <c r="BX90" s="234">
        <f t="shared" si="37"/>
        <v>11571000</v>
      </c>
      <c r="BY90" s="41"/>
      <c r="BZ90" s="29"/>
      <c r="CA90" s="29"/>
      <c r="CB90" s="29"/>
      <c r="CC90" s="40"/>
      <c r="CD90" s="42"/>
      <c r="CE90" s="34"/>
      <c r="CF90" s="34"/>
      <c r="CG90" s="34"/>
      <c r="CH90" s="33"/>
      <c r="CI90" s="43"/>
      <c r="CJ90" s="44"/>
      <c r="CK90" s="38"/>
      <c r="CL90" s="38"/>
      <c r="CM90" s="39"/>
      <c r="CN90" s="45"/>
      <c r="CO90" s="71">
        <f t="shared" si="45"/>
        <v>42111</v>
      </c>
      <c r="CP90" s="46"/>
      <c r="CQ90" s="72"/>
      <c r="CR90" s="47"/>
      <c r="CS90" s="287" t="e">
        <f>+SUMIFS(#REF!,#REF!,AH90)</f>
        <v>#REF!</v>
      </c>
      <c r="CT90" s="288" t="e">
        <f>+SUMIFS(#REF!,#REF!,BD90)+SUMIFS(#REF!,#REF!,BJ90)+SUMIFS(#REF!,#REF!,BP90)</f>
        <v>#REF!</v>
      </c>
      <c r="CU90" s="228" t="e">
        <f t="shared" si="38"/>
        <v>#REF!</v>
      </c>
      <c r="CV90" s="225"/>
      <c r="CW90" s="58" t="str">
        <f t="shared" si="46"/>
        <v>EJECUCION</v>
      </c>
      <c r="CX90" s="292"/>
      <c r="CY90" s="60">
        <f t="shared" si="47"/>
        <v>42080</v>
      </c>
      <c r="CZ90" s="58">
        <f t="shared" si="48"/>
        <v>42111</v>
      </c>
      <c r="DA90" s="59">
        <f t="shared" si="44"/>
        <v>31</v>
      </c>
      <c r="DB90" s="160">
        <f t="shared" si="49"/>
        <v>197</v>
      </c>
      <c r="DC90" s="301">
        <f t="shared" si="39"/>
        <v>100</v>
      </c>
      <c r="DD90" s="299"/>
      <c r="DE90" s="59">
        <f t="shared" si="40"/>
        <v>100</v>
      </c>
      <c r="DF90" s="303" t="e">
        <f t="shared" si="41"/>
        <v>#REF!</v>
      </c>
    </row>
    <row r="91" spans="2:110" s="21" customFormat="1" ht="99.95" hidden="1" customHeight="1" x14ac:dyDescent="0.25">
      <c r="B91" s="307">
        <v>6.6666666666666666E-2</v>
      </c>
      <c r="C91" s="91">
        <f t="shared" si="33"/>
        <v>47</v>
      </c>
      <c r="D91" s="1"/>
      <c r="E91" s="2" t="s">
        <v>221</v>
      </c>
      <c r="F91" s="81" t="s">
        <v>968</v>
      </c>
      <c r="G91" s="76"/>
      <c r="H91" s="16">
        <v>42081</v>
      </c>
      <c r="I91" s="56" t="s">
        <v>105</v>
      </c>
      <c r="J91" s="14" t="s">
        <v>125</v>
      </c>
      <c r="K91" s="74" t="s">
        <v>534</v>
      </c>
      <c r="L91" s="5">
        <v>234</v>
      </c>
      <c r="M91" s="13">
        <v>861117</v>
      </c>
      <c r="N91" s="13" t="s">
        <v>470</v>
      </c>
      <c r="O91" s="8">
        <v>2800000</v>
      </c>
      <c r="P91" s="80" t="s">
        <v>20</v>
      </c>
      <c r="Q91" s="4" t="s">
        <v>15</v>
      </c>
      <c r="R91" s="69"/>
      <c r="S91" s="231"/>
      <c r="T91" s="70"/>
      <c r="U91" s="108">
        <v>47</v>
      </c>
      <c r="V91" s="203">
        <v>42081</v>
      </c>
      <c r="W91" s="204">
        <v>0</v>
      </c>
      <c r="X91" s="14" t="s">
        <v>58</v>
      </c>
      <c r="Y91" s="14" t="s">
        <v>159</v>
      </c>
      <c r="Z91" s="14" t="s">
        <v>535</v>
      </c>
      <c r="AA91" s="14" t="s">
        <v>536</v>
      </c>
      <c r="AB91" s="57" t="s">
        <v>537</v>
      </c>
      <c r="AC91" s="15">
        <v>817003933</v>
      </c>
      <c r="AD91" s="2" t="s">
        <v>70</v>
      </c>
      <c r="AE91" s="4">
        <v>42076</v>
      </c>
      <c r="AF91" s="6" t="s">
        <v>538</v>
      </c>
      <c r="AG91" s="4" t="s">
        <v>169</v>
      </c>
      <c r="AH91" s="8">
        <v>57215</v>
      </c>
      <c r="AI91" s="4">
        <v>42076</v>
      </c>
      <c r="AJ91" s="305" t="s">
        <v>680</v>
      </c>
      <c r="AK91" s="306" t="s">
        <v>1304</v>
      </c>
      <c r="AL91" s="306" t="s">
        <v>848</v>
      </c>
      <c r="AM91" s="8"/>
      <c r="AN91" s="8">
        <v>2800000</v>
      </c>
      <c r="AO91" s="11"/>
      <c r="AP91" s="18">
        <f t="shared" si="34"/>
        <v>2800000</v>
      </c>
      <c r="AQ91" s="48" t="s">
        <v>40</v>
      </c>
      <c r="AR91" s="49" t="s">
        <v>101</v>
      </c>
      <c r="AS91" s="49" t="s">
        <v>101</v>
      </c>
      <c r="AT91" s="49" t="s">
        <v>101</v>
      </c>
      <c r="AU91" s="50" t="s">
        <v>101</v>
      </c>
      <c r="AV91" s="23">
        <v>42103</v>
      </c>
      <c r="AW91" s="4">
        <v>42338</v>
      </c>
      <c r="AX91" s="8">
        <f t="shared" si="42"/>
        <v>235</v>
      </c>
      <c r="AY91" s="8"/>
      <c r="AZ91" s="8"/>
      <c r="BA91" s="212" t="s">
        <v>63</v>
      </c>
      <c r="BB91" s="17" t="e">
        <f>LOOKUP(BA91,#REF!,#REF!)</f>
        <v>#REF!</v>
      </c>
      <c r="BC91" s="310"/>
      <c r="BD91" s="63"/>
      <c r="BE91" s="28"/>
      <c r="BF91" s="30"/>
      <c r="BG91" s="30"/>
      <c r="BH91" s="28"/>
      <c r="BI91" s="31"/>
      <c r="BJ91" s="66"/>
      <c r="BK91" s="79"/>
      <c r="BL91" s="32"/>
      <c r="BM91" s="32"/>
      <c r="BN91" s="55"/>
      <c r="BO91" s="33"/>
      <c r="BP91" s="67"/>
      <c r="BQ91" s="73"/>
      <c r="BR91" s="35"/>
      <c r="BS91" s="36"/>
      <c r="BT91" s="62"/>
      <c r="BU91" s="37"/>
      <c r="BV91" s="316">
        <f t="shared" si="35"/>
        <v>0</v>
      </c>
      <c r="BW91" s="317">
        <f t="shared" si="36"/>
        <v>0</v>
      </c>
      <c r="BX91" s="234">
        <f t="shared" si="37"/>
        <v>2800000</v>
      </c>
      <c r="BY91" s="41"/>
      <c r="BZ91" s="29"/>
      <c r="CA91" s="29"/>
      <c r="CB91" s="29"/>
      <c r="CC91" s="40"/>
      <c r="CD91" s="42"/>
      <c r="CE91" s="34"/>
      <c r="CF91" s="34"/>
      <c r="CG91" s="34"/>
      <c r="CH91" s="33"/>
      <c r="CI91" s="43"/>
      <c r="CJ91" s="44"/>
      <c r="CK91" s="38"/>
      <c r="CL91" s="38"/>
      <c r="CM91" s="39"/>
      <c r="CN91" s="45"/>
      <c r="CO91" s="71">
        <f t="shared" si="45"/>
        <v>42338</v>
      </c>
      <c r="CP91" s="46"/>
      <c r="CQ91" s="72"/>
      <c r="CR91" s="47"/>
      <c r="CS91" s="287" t="e">
        <f>+SUMIFS(#REF!,#REF!,AH91)</f>
        <v>#REF!</v>
      </c>
      <c r="CT91" s="288" t="e">
        <f>+SUMIFS(#REF!,#REF!,BD91)+SUMIFS(#REF!,#REF!,BJ91)+SUMIFS(#REF!,#REF!,BP91)</f>
        <v>#REF!</v>
      </c>
      <c r="CU91" s="228" t="e">
        <f t="shared" si="38"/>
        <v>#REF!</v>
      </c>
      <c r="CV91" s="225"/>
      <c r="CW91" s="58" t="str">
        <f t="shared" si="46"/>
        <v>EJECUCION</v>
      </c>
      <c r="CX91" s="292"/>
      <c r="CY91" s="60">
        <f t="shared" si="47"/>
        <v>42103</v>
      </c>
      <c r="CZ91" s="58">
        <f t="shared" si="48"/>
        <v>42338</v>
      </c>
      <c r="DA91" s="59">
        <f t="shared" si="44"/>
        <v>235</v>
      </c>
      <c r="DB91" s="160">
        <f t="shared" si="49"/>
        <v>174</v>
      </c>
      <c r="DC91" s="301">
        <f t="shared" si="39"/>
        <v>74.042553191489361</v>
      </c>
      <c r="DD91" s="299"/>
      <c r="DE91" s="59">
        <f t="shared" si="40"/>
        <v>74.042553191489361</v>
      </c>
      <c r="DF91" s="303" t="e">
        <f t="shared" si="41"/>
        <v>#REF!</v>
      </c>
    </row>
    <row r="92" spans="2:110" s="21" customFormat="1" ht="99.95" hidden="1" customHeight="1" x14ac:dyDescent="0.25">
      <c r="B92" s="307">
        <v>6.6666666666666666E-2</v>
      </c>
      <c r="C92" s="91">
        <f t="shared" si="33"/>
        <v>49</v>
      </c>
      <c r="D92" s="1"/>
      <c r="E92" s="2" t="s">
        <v>33</v>
      </c>
      <c r="F92" s="81" t="s">
        <v>969</v>
      </c>
      <c r="G92" s="76"/>
      <c r="H92" s="16">
        <v>42081</v>
      </c>
      <c r="I92" s="56" t="s">
        <v>105</v>
      </c>
      <c r="J92" s="14" t="s">
        <v>235</v>
      </c>
      <c r="K92" s="74" t="s">
        <v>541</v>
      </c>
      <c r="L92" s="5">
        <v>28</v>
      </c>
      <c r="M92" s="13">
        <v>801315</v>
      </c>
      <c r="N92" s="13" t="s">
        <v>542</v>
      </c>
      <c r="O92" s="8">
        <v>21514680</v>
      </c>
      <c r="P92" s="80" t="s">
        <v>20</v>
      </c>
      <c r="Q92" s="4" t="s">
        <v>15</v>
      </c>
      <c r="R92" s="69"/>
      <c r="S92" s="231"/>
      <c r="T92" s="70"/>
      <c r="U92" s="108">
        <v>49</v>
      </c>
      <c r="V92" s="203">
        <v>42081</v>
      </c>
      <c r="W92" s="204">
        <v>0</v>
      </c>
      <c r="X92" s="14" t="s">
        <v>7</v>
      </c>
      <c r="Y92" s="14" t="s">
        <v>7</v>
      </c>
      <c r="Z92" s="14" t="s">
        <v>82</v>
      </c>
      <c r="AA92" s="14" t="s">
        <v>81</v>
      </c>
      <c r="AB92" s="57" t="s">
        <v>543</v>
      </c>
      <c r="AC92" s="15">
        <v>32529734</v>
      </c>
      <c r="AD92" s="2"/>
      <c r="AE92" s="4">
        <v>42081</v>
      </c>
      <c r="AF92" s="6" t="s">
        <v>544</v>
      </c>
      <c r="AG92" s="4" t="s">
        <v>545</v>
      </c>
      <c r="AH92" s="8">
        <v>57615</v>
      </c>
      <c r="AI92" s="4">
        <v>42076</v>
      </c>
      <c r="AJ92" s="305" t="s">
        <v>675</v>
      </c>
      <c r="AK92" s="306" t="s">
        <v>745</v>
      </c>
      <c r="AL92" s="306" t="s">
        <v>677</v>
      </c>
      <c r="AM92" s="8"/>
      <c r="AN92" s="8">
        <v>21514680</v>
      </c>
      <c r="AO92" s="11"/>
      <c r="AP92" s="18">
        <f t="shared" si="34"/>
        <v>21514680</v>
      </c>
      <c r="AQ92" s="48" t="s">
        <v>40</v>
      </c>
      <c r="AR92" s="49" t="s">
        <v>101</v>
      </c>
      <c r="AS92" s="49" t="s">
        <v>101</v>
      </c>
      <c r="AT92" s="49" t="s">
        <v>101</v>
      </c>
      <c r="AU92" s="50" t="s">
        <v>101</v>
      </c>
      <c r="AV92" s="23">
        <v>42095</v>
      </c>
      <c r="AW92" s="4">
        <f>+AV92+(9*30)</f>
        <v>42365</v>
      </c>
      <c r="AX92" s="8">
        <f t="shared" si="42"/>
        <v>270</v>
      </c>
      <c r="AY92" s="8"/>
      <c r="AZ92" s="8"/>
      <c r="BA92" s="212" t="s">
        <v>348</v>
      </c>
      <c r="BB92" s="17" t="e">
        <f>LOOKUP(BA92,#REF!,#REF!)</f>
        <v>#REF!</v>
      </c>
      <c r="BC92" s="312" t="s">
        <v>1719</v>
      </c>
      <c r="BD92" s="63"/>
      <c r="BE92" s="28"/>
      <c r="BF92" s="30"/>
      <c r="BG92" s="30"/>
      <c r="BH92" s="28"/>
      <c r="BI92" s="31"/>
      <c r="BJ92" s="66"/>
      <c r="BK92" s="79"/>
      <c r="BL92" s="32"/>
      <c r="BM92" s="32"/>
      <c r="BN92" s="55"/>
      <c r="BO92" s="33"/>
      <c r="BP92" s="67"/>
      <c r="BQ92" s="73"/>
      <c r="BR92" s="35"/>
      <c r="BS92" s="36"/>
      <c r="BT92" s="62"/>
      <c r="BU92" s="37"/>
      <c r="BV92" s="316">
        <f t="shared" si="35"/>
        <v>0</v>
      </c>
      <c r="BW92" s="317">
        <f t="shared" si="36"/>
        <v>0</v>
      </c>
      <c r="BX92" s="234">
        <f t="shared" si="37"/>
        <v>21514680</v>
      </c>
      <c r="BY92" s="41"/>
      <c r="BZ92" s="29"/>
      <c r="CA92" s="29"/>
      <c r="CB92" s="29"/>
      <c r="CC92" s="40"/>
      <c r="CD92" s="42"/>
      <c r="CE92" s="34"/>
      <c r="CF92" s="34"/>
      <c r="CG92" s="34"/>
      <c r="CH92" s="33"/>
      <c r="CI92" s="43"/>
      <c r="CJ92" s="44"/>
      <c r="CK92" s="38"/>
      <c r="CL92" s="38"/>
      <c r="CM92" s="39"/>
      <c r="CN92" s="45"/>
      <c r="CO92" s="71">
        <f t="shared" si="45"/>
        <v>42365</v>
      </c>
      <c r="CP92" s="46"/>
      <c r="CQ92" s="72"/>
      <c r="CR92" s="47"/>
      <c r="CS92" s="287" t="e">
        <f>+SUMIFS(#REF!,#REF!,AH92)</f>
        <v>#REF!</v>
      </c>
      <c r="CT92" s="288" t="e">
        <f>+SUMIFS(#REF!,#REF!,BD92)+SUMIFS(#REF!,#REF!,BJ92)+SUMIFS(#REF!,#REF!,BP92)</f>
        <v>#REF!</v>
      </c>
      <c r="CU92" s="228" t="e">
        <f t="shared" si="38"/>
        <v>#REF!</v>
      </c>
      <c r="CV92" s="225"/>
      <c r="CW92" s="58" t="str">
        <f t="shared" si="46"/>
        <v>EJECUCION</v>
      </c>
      <c r="CX92" s="292"/>
      <c r="CY92" s="60">
        <f t="shared" si="47"/>
        <v>42095</v>
      </c>
      <c r="CZ92" s="58">
        <f t="shared" si="48"/>
        <v>42365</v>
      </c>
      <c r="DA92" s="59">
        <f t="shared" si="44"/>
        <v>270</v>
      </c>
      <c r="DB92" s="160">
        <f t="shared" si="49"/>
        <v>182</v>
      </c>
      <c r="DC92" s="301">
        <f t="shared" si="39"/>
        <v>67.407407407407405</v>
      </c>
      <c r="DD92" s="299"/>
      <c r="DE92" s="59">
        <f t="shared" si="40"/>
        <v>67.407407407407405</v>
      </c>
      <c r="DF92" s="303" t="e">
        <f t="shared" si="41"/>
        <v>#REF!</v>
      </c>
    </row>
    <row r="93" spans="2:110" s="21" customFormat="1" ht="99.95" hidden="1" customHeight="1" x14ac:dyDescent="0.25">
      <c r="B93" s="307">
        <v>6.6666666666666666E-2</v>
      </c>
      <c r="C93" s="91">
        <f t="shared" si="33"/>
        <v>52</v>
      </c>
      <c r="D93" s="1"/>
      <c r="E93" s="2" t="s">
        <v>33</v>
      </c>
      <c r="F93" s="81" t="s">
        <v>970</v>
      </c>
      <c r="G93" s="76"/>
      <c r="H93" s="16">
        <v>42081</v>
      </c>
      <c r="I93" s="56" t="s">
        <v>105</v>
      </c>
      <c r="J93" s="14" t="s">
        <v>240</v>
      </c>
      <c r="K93" s="74" t="s">
        <v>618</v>
      </c>
      <c r="L93" s="5">
        <v>125</v>
      </c>
      <c r="M93" s="13">
        <v>801315</v>
      </c>
      <c r="N93" s="13" t="s">
        <v>203</v>
      </c>
      <c r="O93" s="8">
        <v>80219207</v>
      </c>
      <c r="P93" s="80" t="s">
        <v>20</v>
      </c>
      <c r="Q93" s="4" t="s">
        <v>15</v>
      </c>
      <c r="R93" s="69"/>
      <c r="S93" s="231"/>
      <c r="T93" s="70"/>
      <c r="U93" s="109">
        <v>52</v>
      </c>
      <c r="V93" s="203">
        <v>42081</v>
      </c>
      <c r="W93" s="204">
        <v>0</v>
      </c>
      <c r="X93" s="14" t="s">
        <v>7</v>
      </c>
      <c r="Y93" s="14" t="s">
        <v>7</v>
      </c>
      <c r="Z93" s="14" t="s">
        <v>501</v>
      </c>
      <c r="AA93" s="14" t="s">
        <v>502</v>
      </c>
      <c r="AB93" s="57" t="s">
        <v>204</v>
      </c>
      <c r="AC93" s="15">
        <v>4973586</v>
      </c>
      <c r="AD93" s="2"/>
      <c r="AE93" s="4">
        <v>42079</v>
      </c>
      <c r="AF93" s="6" t="s">
        <v>619</v>
      </c>
      <c r="AG93" s="4" t="s">
        <v>165</v>
      </c>
      <c r="AH93" s="8">
        <v>58415</v>
      </c>
      <c r="AI93" s="4">
        <v>42079</v>
      </c>
      <c r="AJ93" s="305" t="s">
        <v>675</v>
      </c>
      <c r="AK93" s="306" t="s">
        <v>705</v>
      </c>
      <c r="AL93" s="306" t="s">
        <v>679</v>
      </c>
      <c r="AM93" s="8"/>
      <c r="AN93" s="8">
        <v>80219207</v>
      </c>
      <c r="AO93" s="11"/>
      <c r="AP93" s="18">
        <f t="shared" si="34"/>
        <v>80219207</v>
      </c>
      <c r="AQ93" s="48" t="s">
        <v>40</v>
      </c>
      <c r="AR93" s="49" t="s">
        <v>101</v>
      </c>
      <c r="AS93" s="49" t="s">
        <v>101</v>
      </c>
      <c r="AT93" s="49" t="s">
        <v>101</v>
      </c>
      <c r="AU93" s="50" t="s">
        <v>101</v>
      </c>
      <c r="AV93" s="23">
        <v>42079</v>
      </c>
      <c r="AW93" s="4">
        <v>42369</v>
      </c>
      <c r="AX93" s="8">
        <f t="shared" si="42"/>
        <v>290</v>
      </c>
      <c r="AY93" s="8"/>
      <c r="AZ93" s="8"/>
      <c r="BA93" s="212" t="s">
        <v>134</v>
      </c>
      <c r="BB93" s="17" t="e">
        <f>LOOKUP(BA93,#REF!,#REF!)</f>
        <v>#REF!</v>
      </c>
      <c r="BC93" s="312" t="s">
        <v>1720</v>
      </c>
      <c r="BD93" s="63"/>
      <c r="BE93" s="28"/>
      <c r="BF93" s="30"/>
      <c r="BG93" s="30"/>
      <c r="BH93" s="28"/>
      <c r="BI93" s="31"/>
      <c r="BJ93" s="66"/>
      <c r="BK93" s="79"/>
      <c r="BL93" s="32"/>
      <c r="BM93" s="32"/>
      <c r="BN93" s="55"/>
      <c r="BO93" s="33"/>
      <c r="BP93" s="67"/>
      <c r="BQ93" s="73"/>
      <c r="BR93" s="35"/>
      <c r="BS93" s="36"/>
      <c r="BT93" s="62"/>
      <c r="BU93" s="37"/>
      <c r="BV93" s="316">
        <f t="shared" si="35"/>
        <v>0</v>
      </c>
      <c r="BW93" s="317">
        <f t="shared" si="36"/>
        <v>0</v>
      </c>
      <c r="BX93" s="234">
        <f t="shared" si="37"/>
        <v>80219207</v>
      </c>
      <c r="BY93" s="41"/>
      <c r="BZ93" s="29"/>
      <c r="CA93" s="29"/>
      <c r="CB93" s="29"/>
      <c r="CC93" s="40"/>
      <c r="CD93" s="42"/>
      <c r="CE93" s="34"/>
      <c r="CF93" s="34"/>
      <c r="CG93" s="34"/>
      <c r="CH93" s="33"/>
      <c r="CI93" s="43"/>
      <c r="CJ93" s="44"/>
      <c r="CK93" s="38"/>
      <c r="CL93" s="38"/>
      <c r="CM93" s="39"/>
      <c r="CN93" s="45"/>
      <c r="CO93" s="71">
        <f t="shared" si="45"/>
        <v>42369</v>
      </c>
      <c r="CP93" s="46"/>
      <c r="CQ93" s="72"/>
      <c r="CR93" s="47"/>
      <c r="CS93" s="287" t="e">
        <f>+SUMIFS(#REF!,#REF!,AH93)</f>
        <v>#REF!</v>
      </c>
      <c r="CT93" s="288" t="e">
        <f>+SUMIFS(#REF!,#REF!,BD93)+SUMIFS(#REF!,#REF!,BJ93)+SUMIFS(#REF!,#REF!,BP93)</f>
        <v>#REF!</v>
      </c>
      <c r="CU93" s="228" t="e">
        <f t="shared" si="38"/>
        <v>#REF!</v>
      </c>
      <c r="CV93" s="225"/>
      <c r="CW93" s="58" t="str">
        <f t="shared" si="46"/>
        <v>EJECUCION</v>
      </c>
      <c r="CX93" s="292"/>
      <c r="CY93" s="60">
        <f t="shared" si="47"/>
        <v>42079</v>
      </c>
      <c r="CZ93" s="58">
        <f t="shared" si="48"/>
        <v>42369</v>
      </c>
      <c r="DA93" s="59">
        <f t="shared" si="44"/>
        <v>290</v>
      </c>
      <c r="DB93" s="160">
        <f t="shared" si="49"/>
        <v>198</v>
      </c>
      <c r="DC93" s="301">
        <f t="shared" si="39"/>
        <v>68.275862068965523</v>
      </c>
      <c r="DD93" s="299"/>
      <c r="DE93" s="59">
        <f t="shared" si="40"/>
        <v>68.275862068965523</v>
      </c>
      <c r="DF93" s="303" t="e">
        <f t="shared" si="41"/>
        <v>#REF!</v>
      </c>
    </row>
    <row r="94" spans="2:110" s="21" customFormat="1" ht="99.95" hidden="1" customHeight="1" x14ac:dyDescent="0.25">
      <c r="B94" s="307">
        <v>6.6666666666666666E-2</v>
      </c>
      <c r="C94" s="91">
        <f t="shared" si="33"/>
        <v>53</v>
      </c>
      <c r="D94" s="1"/>
      <c r="E94" s="2" t="s">
        <v>33</v>
      </c>
      <c r="F94" s="81" t="s">
        <v>971</v>
      </c>
      <c r="G94" s="76"/>
      <c r="H94" s="16">
        <v>42081</v>
      </c>
      <c r="I94" s="56" t="s">
        <v>105</v>
      </c>
      <c r="J94" s="14" t="s">
        <v>236</v>
      </c>
      <c r="K94" s="74" t="s">
        <v>620</v>
      </c>
      <c r="L94" s="5">
        <v>58</v>
      </c>
      <c r="M94" s="13">
        <v>801315</v>
      </c>
      <c r="N94" s="13" t="s">
        <v>203</v>
      </c>
      <c r="O94" s="8">
        <v>9762282</v>
      </c>
      <c r="P94" s="80" t="s">
        <v>20</v>
      </c>
      <c r="Q94" s="4" t="s">
        <v>15</v>
      </c>
      <c r="R94" s="69"/>
      <c r="S94" s="231"/>
      <c r="T94" s="70"/>
      <c r="U94" s="109">
        <v>53</v>
      </c>
      <c r="V94" s="203">
        <v>42053</v>
      </c>
      <c r="W94" s="204">
        <v>0</v>
      </c>
      <c r="X94" s="14" t="s">
        <v>7</v>
      </c>
      <c r="Y94" s="14" t="s">
        <v>7</v>
      </c>
      <c r="Z94" s="14" t="s">
        <v>84</v>
      </c>
      <c r="AA94" s="14" t="s">
        <v>621</v>
      </c>
      <c r="AB94" s="57" t="s">
        <v>207</v>
      </c>
      <c r="AC94" s="15">
        <v>27502146</v>
      </c>
      <c r="AD94" s="2"/>
      <c r="AE94" s="4">
        <v>42079</v>
      </c>
      <c r="AF94" s="6" t="s">
        <v>622</v>
      </c>
      <c r="AG94" s="4" t="s">
        <v>165</v>
      </c>
      <c r="AH94" s="8">
        <v>58515</v>
      </c>
      <c r="AI94" s="4">
        <v>42079</v>
      </c>
      <c r="AJ94" s="305" t="s">
        <v>680</v>
      </c>
      <c r="AK94" s="306" t="s">
        <v>795</v>
      </c>
      <c r="AL94" s="306" t="s">
        <v>679</v>
      </c>
      <c r="AM94" s="8"/>
      <c r="AN94" s="8">
        <v>9762282</v>
      </c>
      <c r="AO94" s="11"/>
      <c r="AP94" s="18">
        <f t="shared" si="34"/>
        <v>9762282</v>
      </c>
      <c r="AQ94" s="48" t="s">
        <v>40</v>
      </c>
      <c r="AR94" s="49" t="s">
        <v>101</v>
      </c>
      <c r="AS94" s="49" t="s">
        <v>101</v>
      </c>
      <c r="AT94" s="49" t="s">
        <v>101</v>
      </c>
      <c r="AU94" s="50" t="s">
        <v>101</v>
      </c>
      <c r="AV94" s="23">
        <v>42079</v>
      </c>
      <c r="AW94" s="4">
        <v>42369</v>
      </c>
      <c r="AX94" s="8">
        <f t="shared" si="42"/>
        <v>290</v>
      </c>
      <c r="AY94" s="8"/>
      <c r="AZ94" s="8"/>
      <c r="BA94" s="83" t="s">
        <v>28</v>
      </c>
      <c r="BB94" s="17" t="e">
        <f>LOOKUP(BA94,#REF!,#REF!)</f>
        <v>#REF!</v>
      </c>
      <c r="BC94" s="312" t="s">
        <v>1721</v>
      </c>
      <c r="BD94" s="63"/>
      <c r="BE94" s="28"/>
      <c r="BF94" s="30"/>
      <c r="BG94" s="30"/>
      <c r="BH94" s="28"/>
      <c r="BI94" s="31"/>
      <c r="BJ94" s="66"/>
      <c r="BK94" s="79"/>
      <c r="BL94" s="32"/>
      <c r="BM94" s="32"/>
      <c r="BN94" s="55"/>
      <c r="BO94" s="33"/>
      <c r="BP94" s="67"/>
      <c r="BQ94" s="73"/>
      <c r="BR94" s="35"/>
      <c r="BS94" s="36"/>
      <c r="BT94" s="62"/>
      <c r="BU94" s="37"/>
      <c r="BV94" s="316">
        <f t="shared" si="35"/>
        <v>0</v>
      </c>
      <c r="BW94" s="317">
        <f t="shared" si="36"/>
        <v>0</v>
      </c>
      <c r="BX94" s="234">
        <f t="shared" si="37"/>
        <v>9762282</v>
      </c>
      <c r="BY94" s="41"/>
      <c r="BZ94" s="29"/>
      <c r="CA94" s="29"/>
      <c r="CB94" s="29"/>
      <c r="CC94" s="40"/>
      <c r="CD94" s="42"/>
      <c r="CE94" s="34"/>
      <c r="CF94" s="34"/>
      <c r="CG94" s="34"/>
      <c r="CH94" s="33"/>
      <c r="CI94" s="43"/>
      <c r="CJ94" s="44"/>
      <c r="CK94" s="38"/>
      <c r="CL94" s="38"/>
      <c r="CM94" s="39"/>
      <c r="CN94" s="45"/>
      <c r="CO94" s="71">
        <f t="shared" ref="CO94:CO104" si="50">+IF(BZ94&gt;AW94,IF(CE94&gt;BZ94,IF(CJ94&gt;CE94,CJ94,CE94),BZ94),AW94)</f>
        <v>42369</v>
      </c>
      <c r="CP94" s="46"/>
      <c r="CQ94" s="72"/>
      <c r="CR94" s="47"/>
      <c r="CS94" s="287" t="e">
        <f>+SUMIFS(#REF!,#REF!,AH94)</f>
        <v>#REF!</v>
      </c>
      <c r="CT94" s="288" t="e">
        <f>+SUMIFS(#REF!,#REF!,BD94)+SUMIFS(#REF!,#REF!,BJ94)+SUMIFS(#REF!,#REF!,BP94)</f>
        <v>#REF!</v>
      </c>
      <c r="CU94" s="228" t="e">
        <f t="shared" si="38"/>
        <v>#REF!</v>
      </c>
      <c r="CV94" s="225"/>
      <c r="CW94" s="58" t="str">
        <f t="shared" si="46"/>
        <v>EJECUCION</v>
      </c>
      <c r="CX94" s="292"/>
      <c r="CY94" s="60">
        <f t="shared" si="47"/>
        <v>42079</v>
      </c>
      <c r="CZ94" s="58">
        <f t="shared" si="48"/>
        <v>42369</v>
      </c>
      <c r="DA94" s="59">
        <f t="shared" si="44"/>
        <v>290</v>
      </c>
      <c r="DB94" s="160">
        <f t="shared" si="49"/>
        <v>198</v>
      </c>
      <c r="DC94" s="301">
        <f t="shared" si="39"/>
        <v>68.275862068965523</v>
      </c>
      <c r="DD94" s="299"/>
      <c r="DE94" s="59">
        <f t="shared" si="40"/>
        <v>68.275862068965523</v>
      </c>
      <c r="DF94" s="303" t="e">
        <f t="shared" si="41"/>
        <v>#REF!</v>
      </c>
    </row>
    <row r="95" spans="2:110" s="21" customFormat="1" ht="99.95" hidden="1" customHeight="1" x14ac:dyDescent="0.25">
      <c r="B95" s="307">
        <v>6.6666666666666666E-2</v>
      </c>
      <c r="C95" s="91">
        <f t="shared" si="33"/>
        <v>54</v>
      </c>
      <c r="D95" s="1"/>
      <c r="E95" s="102" t="s">
        <v>39</v>
      </c>
      <c r="F95" s="81" t="s">
        <v>972</v>
      </c>
      <c r="G95" s="76"/>
      <c r="H95" s="16">
        <v>42081</v>
      </c>
      <c r="I95" s="56" t="s">
        <v>105</v>
      </c>
      <c r="J95" s="14" t="s">
        <v>237</v>
      </c>
      <c r="K95" s="74" t="s">
        <v>623</v>
      </c>
      <c r="L95" s="5">
        <v>125</v>
      </c>
      <c r="M95" s="13">
        <v>801315</v>
      </c>
      <c r="N95" s="13" t="s">
        <v>203</v>
      </c>
      <c r="O95" s="8">
        <v>48471678</v>
      </c>
      <c r="P95" s="80" t="s">
        <v>20</v>
      </c>
      <c r="Q95" s="4" t="s">
        <v>15</v>
      </c>
      <c r="R95" s="69"/>
      <c r="S95" s="231"/>
      <c r="T95" s="70"/>
      <c r="U95" s="109">
        <v>54</v>
      </c>
      <c r="V95" s="203">
        <v>42079</v>
      </c>
      <c r="W95" s="204">
        <v>0</v>
      </c>
      <c r="X95" s="14" t="s">
        <v>7</v>
      </c>
      <c r="Y95" s="14" t="s">
        <v>7</v>
      </c>
      <c r="Z95" s="14" t="s">
        <v>85</v>
      </c>
      <c r="AA95" s="14" t="s">
        <v>90</v>
      </c>
      <c r="AB95" s="57" t="s">
        <v>624</v>
      </c>
      <c r="AC95" s="15">
        <v>41889835</v>
      </c>
      <c r="AD95" s="2"/>
      <c r="AE95" s="4">
        <v>42079</v>
      </c>
      <c r="AF95" s="6" t="s">
        <v>625</v>
      </c>
      <c r="AG95" s="4" t="s">
        <v>165</v>
      </c>
      <c r="AH95" s="8">
        <v>58715</v>
      </c>
      <c r="AI95" s="4">
        <v>42079</v>
      </c>
      <c r="AJ95" s="305" t="s">
        <v>675</v>
      </c>
      <c r="AK95" s="306" t="s">
        <v>738</v>
      </c>
      <c r="AL95" s="306" t="s">
        <v>679</v>
      </c>
      <c r="AM95" s="8"/>
      <c r="AN95" s="8">
        <v>48471678</v>
      </c>
      <c r="AO95" s="11"/>
      <c r="AP95" s="18">
        <f t="shared" si="34"/>
        <v>48471678</v>
      </c>
      <c r="AQ95" s="48" t="s">
        <v>40</v>
      </c>
      <c r="AR95" s="49" t="s">
        <v>101</v>
      </c>
      <c r="AS95" s="49" t="s">
        <v>101</v>
      </c>
      <c r="AT95" s="49" t="s">
        <v>101</v>
      </c>
      <c r="AU95" s="50" t="s">
        <v>101</v>
      </c>
      <c r="AV95" s="23">
        <v>42079</v>
      </c>
      <c r="AW95" s="4">
        <v>42369</v>
      </c>
      <c r="AX95" s="8">
        <f t="shared" si="42"/>
        <v>290</v>
      </c>
      <c r="AY95" s="8"/>
      <c r="AZ95" s="8"/>
      <c r="BA95" s="212" t="s">
        <v>143</v>
      </c>
      <c r="BB95" s="17" t="e">
        <f>LOOKUP(BA95,#REF!,#REF!)</f>
        <v>#REF!</v>
      </c>
      <c r="BC95" s="310"/>
      <c r="BD95" s="63"/>
      <c r="BE95" s="28"/>
      <c r="BF95" s="30"/>
      <c r="BG95" s="30"/>
      <c r="BH95" s="28"/>
      <c r="BI95" s="31"/>
      <c r="BJ95" s="66"/>
      <c r="BK95" s="79"/>
      <c r="BL95" s="32"/>
      <c r="BM95" s="32"/>
      <c r="BN95" s="55"/>
      <c r="BO95" s="33"/>
      <c r="BP95" s="67"/>
      <c r="BQ95" s="73"/>
      <c r="BR95" s="35"/>
      <c r="BS95" s="36"/>
      <c r="BT95" s="62"/>
      <c r="BU95" s="37"/>
      <c r="BV95" s="316">
        <f t="shared" si="35"/>
        <v>0</v>
      </c>
      <c r="BW95" s="317">
        <f t="shared" si="36"/>
        <v>0</v>
      </c>
      <c r="BX95" s="234">
        <f t="shared" si="37"/>
        <v>48471678</v>
      </c>
      <c r="BY95" s="41"/>
      <c r="BZ95" s="29"/>
      <c r="CA95" s="29"/>
      <c r="CB95" s="29"/>
      <c r="CC95" s="40"/>
      <c r="CD95" s="42"/>
      <c r="CE95" s="34"/>
      <c r="CF95" s="34"/>
      <c r="CG95" s="34"/>
      <c r="CH95" s="33"/>
      <c r="CI95" s="43"/>
      <c r="CJ95" s="44"/>
      <c r="CK95" s="38"/>
      <c r="CL95" s="38"/>
      <c r="CM95" s="39"/>
      <c r="CN95" s="45"/>
      <c r="CO95" s="71">
        <f t="shared" si="50"/>
        <v>42369</v>
      </c>
      <c r="CP95" s="46"/>
      <c r="CQ95" s="72"/>
      <c r="CR95" s="47"/>
      <c r="CS95" s="287" t="e">
        <f>+SUMIFS(#REF!,#REF!,AH95)</f>
        <v>#REF!</v>
      </c>
      <c r="CT95" s="288" t="e">
        <f>+SUMIFS(#REF!,#REF!,BD95)+SUMIFS(#REF!,#REF!,BJ95)+SUMIFS(#REF!,#REF!,BP95)</f>
        <v>#REF!</v>
      </c>
      <c r="CU95" s="228" t="e">
        <f t="shared" si="38"/>
        <v>#REF!</v>
      </c>
      <c r="CV95" s="225"/>
      <c r="CW95" s="58" t="str">
        <f t="shared" si="46"/>
        <v>EJECUCION</v>
      </c>
      <c r="CX95" s="292"/>
      <c r="CY95" s="60">
        <f t="shared" si="47"/>
        <v>42079</v>
      </c>
      <c r="CZ95" s="58">
        <f t="shared" si="48"/>
        <v>42369</v>
      </c>
      <c r="DA95" s="59">
        <f t="shared" si="44"/>
        <v>290</v>
      </c>
      <c r="DB95" s="160">
        <f t="shared" si="49"/>
        <v>198</v>
      </c>
      <c r="DC95" s="301">
        <f t="shared" si="39"/>
        <v>68.275862068965523</v>
      </c>
      <c r="DD95" s="299"/>
      <c r="DE95" s="59">
        <f t="shared" si="40"/>
        <v>68.275862068965523</v>
      </c>
      <c r="DF95" s="303" t="e">
        <f t="shared" si="41"/>
        <v>#REF!</v>
      </c>
    </row>
    <row r="96" spans="2:110" s="21" customFormat="1" ht="99.95" hidden="1" customHeight="1" x14ac:dyDescent="0.25">
      <c r="B96" s="307">
        <v>0.13333333333333333</v>
      </c>
      <c r="C96" s="91">
        <f t="shared" si="33"/>
        <v>23</v>
      </c>
      <c r="D96" s="1"/>
      <c r="E96" s="2" t="s">
        <v>33</v>
      </c>
      <c r="F96" s="81" t="s">
        <v>1013</v>
      </c>
      <c r="G96" s="19" t="s">
        <v>546</v>
      </c>
      <c r="H96" s="16">
        <v>42082</v>
      </c>
      <c r="I96" s="56" t="s">
        <v>62</v>
      </c>
      <c r="J96" s="14" t="s">
        <v>240</v>
      </c>
      <c r="K96" s="74" t="s">
        <v>547</v>
      </c>
      <c r="L96" s="5">
        <v>142</v>
      </c>
      <c r="M96" s="13">
        <v>521316</v>
      </c>
      <c r="N96" s="13" t="s">
        <v>428</v>
      </c>
      <c r="O96" s="8">
        <v>5127325</v>
      </c>
      <c r="P96" s="80" t="s">
        <v>20</v>
      </c>
      <c r="Q96" s="4" t="s">
        <v>15</v>
      </c>
      <c r="R96" s="69"/>
      <c r="S96" s="231"/>
      <c r="T96" s="70"/>
      <c r="U96" s="77">
        <v>23</v>
      </c>
      <c r="V96" s="203">
        <v>42111</v>
      </c>
      <c r="W96" s="204">
        <v>0</v>
      </c>
      <c r="X96" s="14" t="s">
        <v>21</v>
      </c>
      <c r="Y96" s="14" t="s">
        <v>410</v>
      </c>
      <c r="Z96" s="14" t="s">
        <v>320</v>
      </c>
      <c r="AA96" s="14" t="s">
        <v>321</v>
      </c>
      <c r="AB96" s="57" t="s">
        <v>894</v>
      </c>
      <c r="AC96" s="15">
        <v>816001519</v>
      </c>
      <c r="AD96" s="2" t="s">
        <v>75</v>
      </c>
      <c r="AE96" s="4">
        <v>42109</v>
      </c>
      <c r="AF96" s="6" t="s">
        <v>548</v>
      </c>
      <c r="AG96" s="4" t="s">
        <v>180</v>
      </c>
      <c r="AH96" s="8">
        <v>75115</v>
      </c>
      <c r="AI96" s="4">
        <v>42109</v>
      </c>
      <c r="AJ96" s="305" t="s">
        <v>675</v>
      </c>
      <c r="AK96" s="306" t="s">
        <v>1434</v>
      </c>
      <c r="AL96" s="306" t="s">
        <v>684</v>
      </c>
      <c r="AM96" s="8"/>
      <c r="AN96" s="8">
        <v>3047919</v>
      </c>
      <c r="AO96" s="11"/>
      <c r="AP96" s="18">
        <f t="shared" si="34"/>
        <v>3047919</v>
      </c>
      <c r="AQ96" s="48" t="s">
        <v>40</v>
      </c>
      <c r="AR96" s="49" t="s">
        <v>101</v>
      </c>
      <c r="AS96" s="49" t="s">
        <v>101</v>
      </c>
      <c r="AT96" s="49" t="s">
        <v>101</v>
      </c>
      <c r="AU96" s="50" t="s">
        <v>101</v>
      </c>
      <c r="AV96" s="23">
        <v>42114</v>
      </c>
      <c r="AW96" s="4">
        <f>+AV96+10</f>
        <v>42124</v>
      </c>
      <c r="AX96" s="8">
        <f t="shared" si="42"/>
        <v>10</v>
      </c>
      <c r="AY96" s="8"/>
      <c r="AZ96" s="8"/>
      <c r="BA96" s="212" t="s">
        <v>41</v>
      </c>
      <c r="BB96" s="17" t="e">
        <f>LOOKUP(BA96,#REF!,#REF!)</f>
        <v>#REF!</v>
      </c>
      <c r="BC96" s="310" t="s">
        <v>1746</v>
      </c>
      <c r="BD96" s="89"/>
      <c r="BE96" s="28"/>
      <c r="BF96" s="30"/>
      <c r="BG96" s="30"/>
      <c r="BH96" s="28"/>
      <c r="BI96" s="31"/>
      <c r="BJ96" s="66"/>
      <c r="BK96" s="79"/>
      <c r="BL96" s="32"/>
      <c r="BM96" s="32"/>
      <c r="BN96" s="55"/>
      <c r="BO96" s="33"/>
      <c r="BP96" s="67"/>
      <c r="BQ96" s="73"/>
      <c r="BR96" s="35"/>
      <c r="BS96" s="36"/>
      <c r="BT96" s="62"/>
      <c r="BU96" s="37"/>
      <c r="BV96" s="316">
        <f t="shared" si="35"/>
        <v>0</v>
      </c>
      <c r="BW96" s="317">
        <f t="shared" si="36"/>
        <v>0</v>
      </c>
      <c r="BX96" s="234">
        <f t="shared" si="37"/>
        <v>3047919</v>
      </c>
      <c r="BY96" s="41"/>
      <c r="BZ96" s="29"/>
      <c r="CA96" s="29"/>
      <c r="CB96" s="29"/>
      <c r="CC96" s="40"/>
      <c r="CD96" s="42"/>
      <c r="CE96" s="34"/>
      <c r="CF96" s="34"/>
      <c r="CG96" s="34"/>
      <c r="CH96" s="33"/>
      <c r="CI96" s="43"/>
      <c r="CJ96" s="44"/>
      <c r="CK96" s="38"/>
      <c r="CL96" s="38"/>
      <c r="CM96" s="39"/>
      <c r="CN96" s="45"/>
      <c r="CO96" s="71">
        <f t="shared" si="50"/>
        <v>42124</v>
      </c>
      <c r="CP96" s="46"/>
      <c r="CQ96" s="72"/>
      <c r="CR96" s="47"/>
      <c r="CS96" s="287" t="e">
        <f>+SUMIFS(#REF!,#REF!,AH96)</f>
        <v>#REF!</v>
      </c>
      <c r="CT96" s="288" t="e">
        <f>+SUMIFS(#REF!,#REF!,BD96)+SUMIFS(#REF!,#REF!,BJ96)+SUMIFS(#REF!,#REF!,BP96)</f>
        <v>#REF!</v>
      </c>
      <c r="CU96" s="228" t="e">
        <f t="shared" si="38"/>
        <v>#REF!</v>
      </c>
      <c r="CV96" s="225"/>
      <c r="CW96" s="58" t="str">
        <f t="shared" si="46"/>
        <v>EJECUCION</v>
      </c>
      <c r="CX96" s="292"/>
      <c r="CY96" s="60">
        <f t="shared" si="47"/>
        <v>42114</v>
      </c>
      <c r="CZ96" s="58">
        <f t="shared" si="48"/>
        <v>42124</v>
      </c>
      <c r="DA96" s="59">
        <f t="shared" si="44"/>
        <v>10</v>
      </c>
      <c r="DB96" s="160">
        <f t="shared" si="49"/>
        <v>163</v>
      </c>
      <c r="DC96" s="301">
        <f t="shared" si="39"/>
        <v>100</v>
      </c>
      <c r="DD96" s="299"/>
      <c r="DE96" s="59">
        <f t="shared" si="40"/>
        <v>100</v>
      </c>
      <c r="DF96" s="303" t="e">
        <f t="shared" si="41"/>
        <v>#REF!</v>
      </c>
    </row>
    <row r="97" spans="2:110" s="21" customFormat="1" ht="99.95" hidden="1" customHeight="1" x14ac:dyDescent="0.25">
      <c r="B97" s="307">
        <v>0.13333333333333333</v>
      </c>
      <c r="C97" s="91">
        <f t="shared" si="33"/>
        <v>24</v>
      </c>
      <c r="D97" s="1"/>
      <c r="E97" s="2" t="s">
        <v>32</v>
      </c>
      <c r="F97" s="81" t="s">
        <v>1014</v>
      </c>
      <c r="G97" s="19" t="s">
        <v>552</v>
      </c>
      <c r="H97" s="16">
        <v>42082</v>
      </c>
      <c r="I97" s="56" t="s">
        <v>62</v>
      </c>
      <c r="J97" s="14" t="s">
        <v>234</v>
      </c>
      <c r="K97" s="74" t="s">
        <v>563</v>
      </c>
      <c r="L97" s="5">
        <v>134</v>
      </c>
      <c r="M97" s="13">
        <v>721540</v>
      </c>
      <c r="N97" s="13" t="s">
        <v>564</v>
      </c>
      <c r="O97" s="8">
        <v>4327380</v>
      </c>
      <c r="P97" s="80" t="s">
        <v>20</v>
      </c>
      <c r="Q97" s="4" t="s">
        <v>15</v>
      </c>
      <c r="R97" s="69"/>
      <c r="S97" s="231"/>
      <c r="T97" s="70"/>
      <c r="U97" s="77">
        <v>24</v>
      </c>
      <c r="V97" s="203">
        <v>42111</v>
      </c>
      <c r="W97" s="204">
        <v>0</v>
      </c>
      <c r="X97" s="14" t="s">
        <v>58</v>
      </c>
      <c r="Y97" s="14" t="s">
        <v>22</v>
      </c>
      <c r="Z97" s="14" t="s">
        <v>80</v>
      </c>
      <c r="AA97" s="14" t="s">
        <v>80</v>
      </c>
      <c r="AB97" s="57" t="s">
        <v>895</v>
      </c>
      <c r="AC97" s="15">
        <v>900367347</v>
      </c>
      <c r="AD97" s="2" t="s">
        <v>74</v>
      </c>
      <c r="AE97" s="4">
        <v>42109</v>
      </c>
      <c r="AF97" s="6" t="s">
        <v>565</v>
      </c>
      <c r="AG97" s="4" t="s">
        <v>167</v>
      </c>
      <c r="AH97" s="8">
        <v>75215</v>
      </c>
      <c r="AI97" s="4">
        <v>42109</v>
      </c>
      <c r="AJ97" s="305" t="s">
        <v>680</v>
      </c>
      <c r="AK97" s="306" t="s">
        <v>1425</v>
      </c>
      <c r="AL97" s="306" t="s">
        <v>691</v>
      </c>
      <c r="AM97" s="8"/>
      <c r="AN97" s="8">
        <v>2378000</v>
      </c>
      <c r="AO97" s="11"/>
      <c r="AP97" s="18">
        <f t="shared" si="34"/>
        <v>2378000</v>
      </c>
      <c r="AQ97" s="48" t="s">
        <v>40</v>
      </c>
      <c r="AR97" s="49" t="s">
        <v>101</v>
      </c>
      <c r="AS97" s="49" t="s">
        <v>101</v>
      </c>
      <c r="AT97" s="49" t="s">
        <v>101</v>
      </c>
      <c r="AU97" s="50" t="s">
        <v>101</v>
      </c>
      <c r="AV97" s="23">
        <v>42109</v>
      </c>
      <c r="AW97" s="4">
        <v>42369</v>
      </c>
      <c r="AX97" s="8">
        <f t="shared" si="42"/>
        <v>260</v>
      </c>
      <c r="AY97" s="8"/>
      <c r="AZ97" s="8"/>
      <c r="BA97" s="212" t="s">
        <v>61</v>
      </c>
      <c r="BB97" s="17" t="e">
        <f>LOOKUP(BA97,#REF!,#REF!)</f>
        <v>#REF!</v>
      </c>
      <c r="BC97" s="310"/>
      <c r="BD97" s="89"/>
      <c r="BE97" s="28"/>
      <c r="BF97" s="30"/>
      <c r="BG97" s="30"/>
      <c r="BH97" s="28"/>
      <c r="BI97" s="31"/>
      <c r="BJ97" s="66"/>
      <c r="BK97" s="79"/>
      <c r="BL97" s="32"/>
      <c r="BM97" s="32"/>
      <c r="BN97" s="55"/>
      <c r="BO97" s="33"/>
      <c r="BP97" s="67"/>
      <c r="BQ97" s="73"/>
      <c r="BR97" s="35"/>
      <c r="BS97" s="36"/>
      <c r="BT97" s="62"/>
      <c r="BU97" s="37"/>
      <c r="BV97" s="316">
        <f t="shared" si="35"/>
        <v>0</v>
      </c>
      <c r="BW97" s="317">
        <f t="shared" si="36"/>
        <v>0</v>
      </c>
      <c r="BX97" s="234">
        <f t="shared" si="37"/>
        <v>2378000</v>
      </c>
      <c r="BY97" s="41"/>
      <c r="BZ97" s="29"/>
      <c r="CA97" s="29"/>
      <c r="CB97" s="29"/>
      <c r="CC97" s="40"/>
      <c r="CD97" s="42"/>
      <c r="CE97" s="34"/>
      <c r="CF97" s="34"/>
      <c r="CG97" s="34"/>
      <c r="CH97" s="33"/>
      <c r="CI97" s="43"/>
      <c r="CJ97" s="44"/>
      <c r="CK97" s="38"/>
      <c r="CL97" s="38"/>
      <c r="CM97" s="39"/>
      <c r="CN97" s="45"/>
      <c r="CO97" s="71">
        <f t="shared" si="50"/>
        <v>42369</v>
      </c>
      <c r="CP97" s="46"/>
      <c r="CQ97" s="72"/>
      <c r="CR97" s="47"/>
      <c r="CS97" s="287" t="e">
        <f>+SUMIFS(#REF!,#REF!,AH97)</f>
        <v>#REF!</v>
      </c>
      <c r="CT97" s="288" t="e">
        <f>+SUMIFS(#REF!,#REF!,BD97)+SUMIFS(#REF!,#REF!,BJ97)+SUMIFS(#REF!,#REF!,BP97)</f>
        <v>#REF!</v>
      </c>
      <c r="CU97" s="228" t="e">
        <f t="shared" si="38"/>
        <v>#REF!</v>
      </c>
      <c r="CV97" s="225"/>
      <c r="CW97" s="58" t="str">
        <f t="shared" si="46"/>
        <v>EJECUCION</v>
      </c>
      <c r="CX97" s="292"/>
      <c r="CY97" s="60">
        <f t="shared" si="47"/>
        <v>42109</v>
      </c>
      <c r="CZ97" s="58">
        <f t="shared" si="48"/>
        <v>42369</v>
      </c>
      <c r="DA97" s="59">
        <f t="shared" si="44"/>
        <v>260</v>
      </c>
      <c r="DB97" s="160">
        <f t="shared" si="49"/>
        <v>168</v>
      </c>
      <c r="DC97" s="301">
        <f t="shared" si="39"/>
        <v>64.615384615384613</v>
      </c>
      <c r="DD97" s="299"/>
      <c r="DE97" s="59">
        <f t="shared" si="40"/>
        <v>64.615384615384613</v>
      </c>
      <c r="DF97" s="303" t="e">
        <f t="shared" si="41"/>
        <v>#REF!</v>
      </c>
    </row>
    <row r="98" spans="2:110" s="21" customFormat="1" ht="99.95" hidden="1" customHeight="1" x14ac:dyDescent="0.25">
      <c r="B98" s="307">
        <v>6.6666666666666666E-2</v>
      </c>
      <c r="C98" s="91">
        <f t="shared" si="33"/>
        <v>50</v>
      </c>
      <c r="D98" s="1"/>
      <c r="E98" s="2" t="s">
        <v>221</v>
      </c>
      <c r="F98" s="81" t="s">
        <v>973</v>
      </c>
      <c r="G98" s="76"/>
      <c r="H98" s="16">
        <v>42082</v>
      </c>
      <c r="I98" s="56" t="s">
        <v>105</v>
      </c>
      <c r="J98" s="14" t="s">
        <v>140</v>
      </c>
      <c r="K98" s="74" t="s">
        <v>611</v>
      </c>
      <c r="L98" s="5">
        <v>7</v>
      </c>
      <c r="M98" s="13">
        <v>821119</v>
      </c>
      <c r="N98" s="13" t="s">
        <v>197</v>
      </c>
      <c r="O98" s="8">
        <v>926998</v>
      </c>
      <c r="P98" s="80" t="s">
        <v>20</v>
      </c>
      <c r="Q98" s="4" t="s">
        <v>15</v>
      </c>
      <c r="R98" s="69"/>
      <c r="S98" s="231"/>
      <c r="T98" s="70"/>
      <c r="U98" s="109">
        <v>50</v>
      </c>
      <c r="V98" s="203">
        <v>42082</v>
      </c>
      <c r="W98" s="204">
        <v>0</v>
      </c>
      <c r="X98" s="14" t="s">
        <v>130</v>
      </c>
      <c r="Y98" s="14" t="s">
        <v>130</v>
      </c>
      <c r="Z98" s="14" t="s">
        <v>80</v>
      </c>
      <c r="AA98" s="14" t="s">
        <v>80</v>
      </c>
      <c r="AB98" s="57" t="s">
        <v>612</v>
      </c>
      <c r="AC98" s="15">
        <v>860001022</v>
      </c>
      <c r="AD98" s="2" t="s">
        <v>76</v>
      </c>
      <c r="AE98" s="4">
        <v>42079</v>
      </c>
      <c r="AF98" s="6" t="s">
        <v>613</v>
      </c>
      <c r="AG98" s="4" t="s">
        <v>174</v>
      </c>
      <c r="AH98" s="8">
        <v>58615</v>
      </c>
      <c r="AI98" s="4">
        <v>42079</v>
      </c>
      <c r="AJ98" s="305" t="s">
        <v>675</v>
      </c>
      <c r="AK98" s="306" t="s">
        <v>810</v>
      </c>
      <c r="AL98" s="306" t="s">
        <v>679</v>
      </c>
      <c r="AM98" s="8"/>
      <c r="AN98" s="8">
        <v>926998</v>
      </c>
      <c r="AO98" s="11"/>
      <c r="AP98" s="18">
        <f t="shared" si="34"/>
        <v>926998</v>
      </c>
      <c r="AQ98" s="48" t="s">
        <v>40</v>
      </c>
      <c r="AR98" s="49" t="s">
        <v>101</v>
      </c>
      <c r="AS98" s="49" t="s">
        <v>101</v>
      </c>
      <c r="AT98" s="49" t="s">
        <v>101</v>
      </c>
      <c r="AU98" s="50" t="s">
        <v>101</v>
      </c>
      <c r="AV98" s="23">
        <v>42079</v>
      </c>
      <c r="AW98" s="4">
        <f>+AV98+365</f>
        <v>42444</v>
      </c>
      <c r="AX98" s="8">
        <f t="shared" si="42"/>
        <v>365</v>
      </c>
      <c r="AY98" s="8"/>
      <c r="AZ98" s="8"/>
      <c r="BA98" s="212" t="s">
        <v>141</v>
      </c>
      <c r="BB98" s="17" t="e">
        <f>LOOKUP(BA98,#REF!,#REF!)</f>
        <v>#REF!</v>
      </c>
      <c r="BC98" s="310"/>
      <c r="BD98" s="63"/>
      <c r="BE98" s="28"/>
      <c r="BF98" s="30"/>
      <c r="BG98" s="30"/>
      <c r="BH98" s="28"/>
      <c r="BI98" s="31"/>
      <c r="BJ98" s="66"/>
      <c r="BK98" s="79"/>
      <c r="BL98" s="32"/>
      <c r="BM98" s="32"/>
      <c r="BN98" s="55"/>
      <c r="BO98" s="33"/>
      <c r="BP98" s="67"/>
      <c r="BQ98" s="73"/>
      <c r="BR98" s="35"/>
      <c r="BS98" s="36"/>
      <c r="BT98" s="62"/>
      <c r="BU98" s="37"/>
      <c r="BV98" s="316">
        <f t="shared" si="35"/>
        <v>0</v>
      </c>
      <c r="BW98" s="317">
        <f t="shared" si="36"/>
        <v>0</v>
      </c>
      <c r="BX98" s="234">
        <f t="shared" si="37"/>
        <v>926998</v>
      </c>
      <c r="BY98" s="41"/>
      <c r="BZ98" s="29"/>
      <c r="CA98" s="29"/>
      <c r="CB98" s="29"/>
      <c r="CC98" s="40"/>
      <c r="CD98" s="42"/>
      <c r="CE98" s="34"/>
      <c r="CF98" s="34"/>
      <c r="CG98" s="34"/>
      <c r="CH98" s="33"/>
      <c r="CI98" s="43"/>
      <c r="CJ98" s="44"/>
      <c r="CK98" s="38"/>
      <c r="CL98" s="38"/>
      <c r="CM98" s="39"/>
      <c r="CN98" s="45"/>
      <c r="CO98" s="71">
        <f t="shared" si="50"/>
        <v>42444</v>
      </c>
      <c r="CP98" s="46"/>
      <c r="CQ98" s="72"/>
      <c r="CR98" s="47"/>
      <c r="CS98" s="287" t="e">
        <f>+SUMIFS(#REF!,#REF!,AH98)</f>
        <v>#REF!</v>
      </c>
      <c r="CT98" s="288" t="e">
        <f>+SUMIFS(#REF!,#REF!,BD98)+SUMIFS(#REF!,#REF!,BJ98)+SUMIFS(#REF!,#REF!,BP98)</f>
        <v>#REF!</v>
      </c>
      <c r="CU98" s="228" t="e">
        <f t="shared" si="38"/>
        <v>#REF!</v>
      </c>
      <c r="CV98" s="225"/>
      <c r="CW98" s="58" t="str">
        <f t="shared" si="46"/>
        <v>EJECUCION</v>
      </c>
      <c r="CX98" s="292"/>
      <c r="CY98" s="60">
        <f t="shared" si="47"/>
        <v>42079</v>
      </c>
      <c r="CZ98" s="58">
        <f t="shared" si="48"/>
        <v>42444</v>
      </c>
      <c r="DA98" s="59">
        <f t="shared" si="44"/>
        <v>365</v>
      </c>
      <c r="DB98" s="160">
        <f t="shared" si="49"/>
        <v>198</v>
      </c>
      <c r="DC98" s="301">
        <f t="shared" si="39"/>
        <v>54.246575342465754</v>
      </c>
      <c r="DD98" s="299"/>
      <c r="DE98" s="59">
        <f t="shared" si="40"/>
        <v>54.246575342465754</v>
      </c>
      <c r="DF98" s="303" t="e">
        <f t="shared" si="41"/>
        <v>#REF!</v>
      </c>
    </row>
    <row r="99" spans="2:110" s="21" customFormat="1" ht="99.95" hidden="1" customHeight="1" x14ac:dyDescent="0.25">
      <c r="B99" s="307">
        <v>6.6666666666666666E-2</v>
      </c>
      <c r="C99" s="91">
        <f t="shared" si="33"/>
        <v>51</v>
      </c>
      <c r="D99" s="1"/>
      <c r="E99" s="2" t="s">
        <v>221</v>
      </c>
      <c r="F99" s="81" t="s">
        <v>974</v>
      </c>
      <c r="G99" s="76"/>
      <c r="H99" s="16">
        <v>42082</v>
      </c>
      <c r="I99" s="56" t="s">
        <v>105</v>
      </c>
      <c r="J99" s="14" t="s">
        <v>125</v>
      </c>
      <c r="K99" s="74" t="s">
        <v>614</v>
      </c>
      <c r="L99" s="5">
        <v>81</v>
      </c>
      <c r="M99" s="13">
        <v>861117</v>
      </c>
      <c r="N99" s="13" t="s">
        <v>615</v>
      </c>
      <c r="O99" s="8">
        <v>55410000</v>
      </c>
      <c r="P99" s="80" t="s">
        <v>20</v>
      </c>
      <c r="Q99" s="4" t="s">
        <v>15</v>
      </c>
      <c r="R99" s="69"/>
      <c r="S99" s="231"/>
      <c r="T99" s="70"/>
      <c r="U99" s="109">
        <v>51</v>
      </c>
      <c r="V99" s="203">
        <v>42054</v>
      </c>
      <c r="W99" s="204">
        <v>0</v>
      </c>
      <c r="X99" s="14" t="s">
        <v>58</v>
      </c>
      <c r="Y99" s="14" t="s">
        <v>159</v>
      </c>
      <c r="Z99" s="14" t="s">
        <v>80</v>
      </c>
      <c r="AA99" s="14" t="s">
        <v>80</v>
      </c>
      <c r="AB99" s="57" t="s">
        <v>616</v>
      </c>
      <c r="AC99" s="15">
        <v>899999066</v>
      </c>
      <c r="AD99" s="2" t="s">
        <v>75</v>
      </c>
      <c r="AE99" s="4">
        <v>42079</v>
      </c>
      <c r="AF99" s="6" t="s">
        <v>617</v>
      </c>
      <c r="AG99" s="4" t="s">
        <v>169</v>
      </c>
      <c r="AH99" s="8">
        <v>57815</v>
      </c>
      <c r="AI99" s="4">
        <v>42079</v>
      </c>
      <c r="AJ99" s="305" t="s">
        <v>675</v>
      </c>
      <c r="AK99" s="306" t="s">
        <v>1154</v>
      </c>
      <c r="AL99" s="306" t="s">
        <v>686</v>
      </c>
      <c r="AM99" s="8"/>
      <c r="AN99" s="8">
        <v>55410000</v>
      </c>
      <c r="AO99" s="11"/>
      <c r="AP99" s="18">
        <f t="shared" si="34"/>
        <v>55410000</v>
      </c>
      <c r="AQ99" s="48" t="s">
        <v>40</v>
      </c>
      <c r="AR99" s="49" t="s">
        <v>101</v>
      </c>
      <c r="AS99" s="49" t="s">
        <v>101</v>
      </c>
      <c r="AT99" s="49" t="s">
        <v>101</v>
      </c>
      <c r="AU99" s="50" t="s">
        <v>101</v>
      </c>
      <c r="AV99" s="23">
        <v>42079</v>
      </c>
      <c r="AW99" s="4">
        <f>+AV99+254</f>
        <v>42333</v>
      </c>
      <c r="AX99" s="8">
        <f t="shared" si="42"/>
        <v>254</v>
      </c>
      <c r="AY99" s="8"/>
      <c r="AZ99" s="8"/>
      <c r="BA99" s="212" t="s">
        <v>154</v>
      </c>
      <c r="BB99" s="17" t="e">
        <f>LOOKUP(BA99,#REF!,#REF!)</f>
        <v>#REF!</v>
      </c>
      <c r="BC99" s="310"/>
      <c r="BD99" s="63"/>
      <c r="BE99" s="28"/>
      <c r="BF99" s="30"/>
      <c r="BG99" s="30"/>
      <c r="BH99" s="28"/>
      <c r="BI99" s="31"/>
      <c r="BJ99" s="66"/>
      <c r="BK99" s="79"/>
      <c r="BL99" s="32"/>
      <c r="BM99" s="32"/>
      <c r="BN99" s="55"/>
      <c r="BO99" s="33"/>
      <c r="BP99" s="67"/>
      <c r="BQ99" s="73"/>
      <c r="BR99" s="35"/>
      <c r="BS99" s="36"/>
      <c r="BT99" s="62"/>
      <c r="BU99" s="37"/>
      <c r="BV99" s="316">
        <f t="shared" si="35"/>
        <v>0</v>
      </c>
      <c r="BW99" s="317">
        <f t="shared" si="36"/>
        <v>0</v>
      </c>
      <c r="BX99" s="234">
        <f t="shared" si="37"/>
        <v>55410000</v>
      </c>
      <c r="BY99" s="41"/>
      <c r="BZ99" s="29"/>
      <c r="CA99" s="29"/>
      <c r="CB99" s="29"/>
      <c r="CC99" s="40"/>
      <c r="CD99" s="42"/>
      <c r="CE99" s="34"/>
      <c r="CF99" s="34"/>
      <c r="CG99" s="34"/>
      <c r="CH99" s="33"/>
      <c r="CI99" s="43"/>
      <c r="CJ99" s="44"/>
      <c r="CK99" s="38"/>
      <c r="CL99" s="38"/>
      <c r="CM99" s="39"/>
      <c r="CN99" s="45"/>
      <c r="CO99" s="71">
        <f t="shared" si="50"/>
        <v>42333</v>
      </c>
      <c r="CP99" s="46"/>
      <c r="CQ99" s="72"/>
      <c r="CR99" s="47"/>
      <c r="CS99" s="287" t="e">
        <f>+SUMIFS(#REF!,#REF!,AH99)</f>
        <v>#REF!</v>
      </c>
      <c r="CT99" s="288" t="e">
        <f>+SUMIFS(#REF!,#REF!,BD99)+SUMIFS(#REF!,#REF!,BJ99)+SUMIFS(#REF!,#REF!,BP99)</f>
        <v>#REF!</v>
      </c>
      <c r="CU99" s="228" t="e">
        <f t="shared" si="38"/>
        <v>#REF!</v>
      </c>
      <c r="CV99" s="225"/>
      <c r="CW99" s="58" t="str">
        <f t="shared" si="46"/>
        <v>EJECUCION</v>
      </c>
      <c r="CX99" s="292"/>
      <c r="CY99" s="60">
        <f t="shared" si="47"/>
        <v>42079</v>
      </c>
      <c r="CZ99" s="58">
        <f t="shared" si="48"/>
        <v>42333</v>
      </c>
      <c r="DA99" s="59">
        <f t="shared" si="44"/>
        <v>254</v>
      </c>
      <c r="DB99" s="160">
        <f t="shared" si="49"/>
        <v>198</v>
      </c>
      <c r="DC99" s="301">
        <f t="shared" si="39"/>
        <v>77.952755905511808</v>
      </c>
      <c r="DD99" s="299"/>
      <c r="DE99" s="59">
        <f t="shared" si="40"/>
        <v>77.952755905511808</v>
      </c>
      <c r="DF99" s="303" t="e">
        <f t="shared" si="41"/>
        <v>#REF!</v>
      </c>
    </row>
    <row r="100" spans="2:110" s="21" customFormat="1" ht="99.95" hidden="1" customHeight="1" x14ac:dyDescent="0.25">
      <c r="B100" s="307">
        <v>6.6666666666666666E-2</v>
      </c>
      <c r="C100" s="91">
        <f t="shared" si="33"/>
        <v>55</v>
      </c>
      <c r="D100" s="1"/>
      <c r="E100" s="2" t="s">
        <v>39</v>
      </c>
      <c r="F100" s="81" t="s">
        <v>975</v>
      </c>
      <c r="G100" s="76"/>
      <c r="H100" s="16">
        <v>42082</v>
      </c>
      <c r="I100" s="56" t="s">
        <v>105</v>
      </c>
      <c r="J100" s="14" t="s">
        <v>124</v>
      </c>
      <c r="K100" s="74" t="s">
        <v>626</v>
      </c>
      <c r="L100" s="5">
        <v>69</v>
      </c>
      <c r="M100" s="13">
        <v>432323</v>
      </c>
      <c r="N100" s="13" t="s">
        <v>425</v>
      </c>
      <c r="O100" s="8">
        <v>199873751</v>
      </c>
      <c r="P100" s="80" t="s">
        <v>20</v>
      </c>
      <c r="Q100" s="4" t="s">
        <v>15</v>
      </c>
      <c r="R100" s="69"/>
      <c r="S100" s="231"/>
      <c r="T100" s="70"/>
      <c r="U100" s="109">
        <v>55</v>
      </c>
      <c r="V100" s="203">
        <v>42082</v>
      </c>
      <c r="W100" s="204">
        <v>0</v>
      </c>
      <c r="X100" s="14" t="s">
        <v>58</v>
      </c>
      <c r="Y100" s="14" t="s">
        <v>627</v>
      </c>
      <c r="Z100" s="14" t="s">
        <v>80</v>
      </c>
      <c r="AA100" s="14" t="s">
        <v>80</v>
      </c>
      <c r="AB100" s="57" t="s">
        <v>628</v>
      </c>
      <c r="AC100" s="15">
        <v>830042244</v>
      </c>
      <c r="AD100" s="2" t="s">
        <v>34</v>
      </c>
      <c r="AE100" s="4">
        <v>42081</v>
      </c>
      <c r="AF100" s="6" t="s">
        <v>629</v>
      </c>
      <c r="AG100" s="4" t="s">
        <v>173</v>
      </c>
      <c r="AH100" s="8">
        <v>58915</v>
      </c>
      <c r="AI100" s="4">
        <v>42081</v>
      </c>
      <c r="AJ100" s="305" t="s">
        <v>680</v>
      </c>
      <c r="AK100" s="306" t="s">
        <v>1307</v>
      </c>
      <c r="AL100" s="306" t="s">
        <v>679</v>
      </c>
      <c r="AM100" s="8"/>
      <c r="AN100" s="8">
        <v>199873751</v>
      </c>
      <c r="AO100" s="11"/>
      <c r="AP100" s="18">
        <f t="shared" si="34"/>
        <v>199873751</v>
      </c>
      <c r="AQ100" s="48" t="s">
        <v>40</v>
      </c>
      <c r="AR100" s="49" t="s">
        <v>101</v>
      </c>
      <c r="AS100" s="49" t="s">
        <v>101</v>
      </c>
      <c r="AT100" s="49" t="s">
        <v>101</v>
      </c>
      <c r="AU100" s="50" t="s">
        <v>101</v>
      </c>
      <c r="AV100" s="23">
        <v>42088</v>
      </c>
      <c r="AW100" s="4">
        <f>+AV100+278</f>
        <v>42366</v>
      </c>
      <c r="AX100" s="8">
        <f t="shared" si="42"/>
        <v>278</v>
      </c>
      <c r="AY100" s="8"/>
      <c r="AZ100" s="8"/>
      <c r="BA100" s="212" t="s">
        <v>466</v>
      </c>
      <c r="BB100" s="17" t="e">
        <f>LOOKUP(BA100,#REF!,#REF!)</f>
        <v>#REF!</v>
      </c>
      <c r="BC100" s="310"/>
      <c r="BD100" s="63"/>
      <c r="BE100" s="28"/>
      <c r="BF100" s="30"/>
      <c r="BG100" s="30"/>
      <c r="BH100" s="28"/>
      <c r="BI100" s="31"/>
      <c r="BJ100" s="66"/>
      <c r="BK100" s="79"/>
      <c r="BL100" s="32"/>
      <c r="BM100" s="32"/>
      <c r="BN100" s="55"/>
      <c r="BO100" s="33"/>
      <c r="BP100" s="67"/>
      <c r="BQ100" s="73"/>
      <c r="BR100" s="35"/>
      <c r="BS100" s="36"/>
      <c r="BT100" s="62"/>
      <c r="BU100" s="37"/>
      <c r="BV100" s="316">
        <f t="shared" si="35"/>
        <v>0</v>
      </c>
      <c r="BW100" s="317">
        <f t="shared" si="36"/>
        <v>0</v>
      </c>
      <c r="BX100" s="234">
        <f t="shared" si="37"/>
        <v>199873751</v>
      </c>
      <c r="BY100" s="41"/>
      <c r="BZ100" s="29"/>
      <c r="CA100" s="29"/>
      <c r="CB100" s="29"/>
      <c r="CC100" s="40"/>
      <c r="CD100" s="42"/>
      <c r="CE100" s="34"/>
      <c r="CF100" s="34"/>
      <c r="CG100" s="34"/>
      <c r="CH100" s="33"/>
      <c r="CI100" s="43"/>
      <c r="CJ100" s="44"/>
      <c r="CK100" s="38"/>
      <c r="CL100" s="38"/>
      <c r="CM100" s="39"/>
      <c r="CN100" s="45"/>
      <c r="CO100" s="71">
        <f t="shared" si="50"/>
        <v>42366</v>
      </c>
      <c r="CP100" s="46"/>
      <c r="CQ100" s="72"/>
      <c r="CR100" s="47"/>
      <c r="CS100" s="287" t="e">
        <f>+SUMIFS(#REF!,#REF!,AH100)</f>
        <v>#REF!</v>
      </c>
      <c r="CT100" s="288" t="e">
        <f>+SUMIFS(#REF!,#REF!,BD100)+SUMIFS(#REF!,#REF!,BJ100)+SUMIFS(#REF!,#REF!,BP100)</f>
        <v>#REF!</v>
      </c>
      <c r="CU100" s="228" t="e">
        <f t="shared" si="38"/>
        <v>#REF!</v>
      </c>
      <c r="CV100" s="225"/>
      <c r="CW100" s="58" t="str">
        <f t="shared" si="46"/>
        <v>EJECUCION</v>
      </c>
      <c r="CX100" s="292"/>
      <c r="CY100" s="60">
        <f t="shared" si="47"/>
        <v>42088</v>
      </c>
      <c r="CZ100" s="58">
        <f t="shared" si="48"/>
        <v>42366</v>
      </c>
      <c r="DA100" s="59">
        <f t="shared" si="44"/>
        <v>278</v>
      </c>
      <c r="DB100" s="160">
        <f t="shared" si="49"/>
        <v>189</v>
      </c>
      <c r="DC100" s="301">
        <f t="shared" si="39"/>
        <v>67.985611510791372</v>
      </c>
      <c r="DD100" s="299"/>
      <c r="DE100" s="59">
        <f t="shared" si="40"/>
        <v>67.985611510791372</v>
      </c>
      <c r="DF100" s="303" t="e">
        <f t="shared" si="41"/>
        <v>#REF!</v>
      </c>
    </row>
    <row r="101" spans="2:110" s="21" customFormat="1" ht="99.95" hidden="1" customHeight="1" x14ac:dyDescent="0.25">
      <c r="B101" s="307">
        <v>0.13333333333333333</v>
      </c>
      <c r="C101" s="91">
        <f t="shared" si="33"/>
        <v>29</v>
      </c>
      <c r="D101" s="1"/>
      <c r="E101" s="2" t="s">
        <v>221</v>
      </c>
      <c r="F101" s="81" t="s">
        <v>1015</v>
      </c>
      <c r="G101" s="19" t="s">
        <v>36</v>
      </c>
      <c r="H101" s="16">
        <v>42083</v>
      </c>
      <c r="I101" s="56" t="s">
        <v>62</v>
      </c>
      <c r="J101" s="14" t="s">
        <v>140</v>
      </c>
      <c r="K101" s="74" t="s">
        <v>560</v>
      </c>
      <c r="L101" s="5">
        <v>133</v>
      </c>
      <c r="M101" s="13">
        <v>821119</v>
      </c>
      <c r="N101" s="13" t="s">
        <v>561</v>
      </c>
      <c r="O101" s="8">
        <v>27448660</v>
      </c>
      <c r="P101" s="80" t="s">
        <v>20</v>
      </c>
      <c r="Q101" s="4" t="s">
        <v>15</v>
      </c>
      <c r="R101" s="69"/>
      <c r="S101" s="231"/>
      <c r="T101" s="70"/>
      <c r="U101" s="77">
        <v>29</v>
      </c>
      <c r="V101" s="203">
        <v>42117</v>
      </c>
      <c r="W101" s="204">
        <v>0</v>
      </c>
      <c r="X101" s="14" t="s">
        <v>58</v>
      </c>
      <c r="Y101" s="14" t="s">
        <v>911</v>
      </c>
      <c r="Z101" s="14" t="s">
        <v>80</v>
      </c>
      <c r="AA101" s="14" t="s">
        <v>80</v>
      </c>
      <c r="AB101" s="57" t="s">
        <v>910</v>
      </c>
      <c r="AC101" s="15">
        <v>830047431</v>
      </c>
      <c r="AD101" s="2" t="s">
        <v>75</v>
      </c>
      <c r="AE101" s="4">
        <v>42117</v>
      </c>
      <c r="AF101" s="6" t="s">
        <v>562</v>
      </c>
      <c r="AG101" s="4" t="s">
        <v>175</v>
      </c>
      <c r="AH101" s="8">
        <v>79515</v>
      </c>
      <c r="AI101" s="4">
        <v>42115</v>
      </c>
      <c r="AJ101" s="305" t="s">
        <v>675</v>
      </c>
      <c r="AK101" s="306" t="s">
        <v>1429</v>
      </c>
      <c r="AL101" s="306" t="s">
        <v>679</v>
      </c>
      <c r="AM101" s="8"/>
      <c r="AN101" s="8">
        <v>23316000</v>
      </c>
      <c r="AO101" s="11"/>
      <c r="AP101" s="18">
        <f t="shared" si="34"/>
        <v>23316000</v>
      </c>
      <c r="AQ101" s="48" t="s">
        <v>40</v>
      </c>
      <c r="AR101" s="49" t="s">
        <v>101</v>
      </c>
      <c r="AS101" s="49" t="s">
        <v>101</v>
      </c>
      <c r="AT101" s="49" t="s">
        <v>101</v>
      </c>
      <c r="AU101" s="50" t="s">
        <v>101</v>
      </c>
      <c r="AV101" s="23">
        <v>42121</v>
      </c>
      <c r="AW101" s="4">
        <f>+AV101+(6*30)</f>
        <v>42301</v>
      </c>
      <c r="AX101" s="8">
        <f t="shared" ref="AX101:AX131" si="51">+AW101-AV101</f>
        <v>180</v>
      </c>
      <c r="AY101" s="8"/>
      <c r="AZ101" s="8"/>
      <c r="BA101" s="212" t="s">
        <v>141</v>
      </c>
      <c r="BB101" s="17" t="e">
        <f>LOOKUP(BA101,#REF!,#REF!)</f>
        <v>#REF!</v>
      </c>
      <c r="BC101" s="310"/>
      <c r="BD101" s="89"/>
      <c r="BE101" s="28"/>
      <c r="BF101" s="30"/>
      <c r="BG101" s="30"/>
      <c r="BH101" s="28"/>
      <c r="BI101" s="31"/>
      <c r="BJ101" s="66"/>
      <c r="BK101" s="79"/>
      <c r="BL101" s="32"/>
      <c r="BM101" s="32"/>
      <c r="BN101" s="55"/>
      <c r="BO101" s="33"/>
      <c r="BP101" s="67"/>
      <c r="BQ101" s="73"/>
      <c r="BR101" s="35"/>
      <c r="BS101" s="36"/>
      <c r="BT101" s="62"/>
      <c r="BU101" s="37"/>
      <c r="BV101" s="316">
        <f t="shared" si="35"/>
        <v>0</v>
      </c>
      <c r="BW101" s="317">
        <f t="shared" si="36"/>
        <v>0</v>
      </c>
      <c r="BX101" s="234">
        <f t="shared" si="37"/>
        <v>23316000</v>
      </c>
      <c r="BY101" s="41"/>
      <c r="BZ101" s="29"/>
      <c r="CA101" s="29"/>
      <c r="CB101" s="29"/>
      <c r="CC101" s="40"/>
      <c r="CD101" s="42"/>
      <c r="CE101" s="34"/>
      <c r="CF101" s="34"/>
      <c r="CG101" s="34"/>
      <c r="CH101" s="33"/>
      <c r="CI101" s="43"/>
      <c r="CJ101" s="44"/>
      <c r="CK101" s="38"/>
      <c r="CL101" s="38"/>
      <c r="CM101" s="39"/>
      <c r="CN101" s="45"/>
      <c r="CO101" s="71">
        <f t="shared" si="50"/>
        <v>42301</v>
      </c>
      <c r="CP101" s="46"/>
      <c r="CQ101" s="72"/>
      <c r="CR101" s="47"/>
      <c r="CS101" s="287" t="e">
        <f>+SUMIFS(#REF!,#REF!,AH101)</f>
        <v>#REF!</v>
      </c>
      <c r="CT101" s="288" t="e">
        <f>+SUMIFS(#REF!,#REF!,BD101)+SUMIFS(#REF!,#REF!,BJ101)+SUMIFS(#REF!,#REF!,BP101)</f>
        <v>#REF!</v>
      </c>
      <c r="CU101" s="228" t="e">
        <f t="shared" si="38"/>
        <v>#REF!</v>
      </c>
      <c r="CV101" s="225"/>
      <c r="CW101" s="58" t="str">
        <f t="shared" si="46"/>
        <v>EJECUCION</v>
      </c>
      <c r="CX101" s="292"/>
      <c r="CY101" s="60">
        <f t="shared" si="47"/>
        <v>42121</v>
      </c>
      <c r="CZ101" s="58">
        <f t="shared" si="48"/>
        <v>42301</v>
      </c>
      <c r="DA101" s="59">
        <f t="shared" si="44"/>
        <v>180</v>
      </c>
      <c r="DB101" s="160">
        <f t="shared" si="49"/>
        <v>156</v>
      </c>
      <c r="DC101" s="301">
        <f t="shared" si="39"/>
        <v>86.666666666666671</v>
      </c>
      <c r="DD101" s="299"/>
      <c r="DE101" s="59">
        <f t="shared" si="40"/>
        <v>86.666666666666671</v>
      </c>
      <c r="DF101" s="303" t="e">
        <f t="shared" si="41"/>
        <v>#REF!</v>
      </c>
    </row>
    <row r="102" spans="2:110" s="282" customFormat="1" ht="99.95" hidden="1" customHeight="1" x14ac:dyDescent="0.25">
      <c r="C102" s="236">
        <f t="shared" si="33"/>
        <v>0</v>
      </c>
      <c r="D102" s="236"/>
      <c r="E102" s="237" t="s">
        <v>39</v>
      </c>
      <c r="F102" s="238" t="s">
        <v>1016</v>
      </c>
      <c r="G102" s="239" t="s">
        <v>553</v>
      </c>
      <c r="H102" s="240">
        <v>42083</v>
      </c>
      <c r="I102" s="241" t="s">
        <v>62</v>
      </c>
      <c r="J102" s="242" t="s">
        <v>232</v>
      </c>
      <c r="K102" s="243" t="s">
        <v>566</v>
      </c>
      <c r="L102" s="244">
        <v>152</v>
      </c>
      <c r="M102" s="245">
        <v>721540</v>
      </c>
      <c r="N102" s="245" t="s">
        <v>564</v>
      </c>
      <c r="O102" s="246">
        <v>7586000</v>
      </c>
      <c r="P102" s="247" t="s">
        <v>350</v>
      </c>
      <c r="Q102" s="220" t="s">
        <v>350</v>
      </c>
      <c r="R102" s="248"/>
      <c r="S102" s="249"/>
      <c r="T102" s="250"/>
      <c r="U102" s="251"/>
      <c r="V102" s="248">
        <v>42104</v>
      </c>
      <c r="W102" s="252">
        <v>0</v>
      </c>
      <c r="X102" s="242"/>
      <c r="Y102" s="242"/>
      <c r="Z102" s="242"/>
      <c r="AA102" s="242"/>
      <c r="AB102" s="253" t="s">
        <v>350</v>
      </c>
      <c r="AC102" s="254"/>
      <c r="AD102" s="237"/>
      <c r="AE102" s="220"/>
      <c r="AF102" s="255"/>
      <c r="AG102" s="220"/>
      <c r="AH102" s="246"/>
      <c r="AI102" s="220"/>
      <c r="AJ102" s="305" t="e">
        <v>#N/A</v>
      </c>
      <c r="AK102" s="306" t="e">
        <v>#N/A</v>
      </c>
      <c r="AL102" s="306" t="e">
        <v>#N/A</v>
      </c>
      <c r="AM102" s="246"/>
      <c r="AN102" s="246"/>
      <c r="AO102" s="252"/>
      <c r="AP102" s="256">
        <f t="shared" si="34"/>
        <v>0</v>
      </c>
      <c r="AQ102" s="257" t="s">
        <v>350</v>
      </c>
      <c r="AR102" s="258" t="s">
        <v>350</v>
      </c>
      <c r="AS102" s="258" t="s">
        <v>350</v>
      </c>
      <c r="AT102" s="258" t="s">
        <v>350</v>
      </c>
      <c r="AU102" s="259" t="s">
        <v>1677</v>
      </c>
      <c r="AV102" s="260"/>
      <c r="AW102" s="220"/>
      <c r="AX102" s="246">
        <f t="shared" si="51"/>
        <v>0</v>
      </c>
      <c r="AY102" s="246"/>
      <c r="AZ102" s="246"/>
      <c r="BA102" s="261" t="s">
        <v>350</v>
      </c>
      <c r="BB102" s="262" t="e">
        <f>LOOKUP(BA102,#REF!,#REF!)</f>
        <v>#REF!</v>
      </c>
      <c r="BC102" s="311"/>
      <c r="BD102" s="263"/>
      <c r="BE102" s="248"/>
      <c r="BF102" s="246"/>
      <c r="BG102" s="246"/>
      <c r="BH102" s="248"/>
      <c r="BI102" s="264"/>
      <c r="BJ102" s="265"/>
      <c r="BK102" s="260"/>
      <c r="BL102" s="246"/>
      <c r="BM102" s="246"/>
      <c r="BN102" s="248"/>
      <c r="BO102" s="266"/>
      <c r="BP102" s="267"/>
      <c r="BQ102" s="268"/>
      <c r="BR102" s="252"/>
      <c r="BS102" s="246"/>
      <c r="BT102" s="248"/>
      <c r="BU102" s="266"/>
      <c r="BV102" s="316">
        <f t="shared" si="35"/>
        <v>0</v>
      </c>
      <c r="BW102" s="317">
        <f t="shared" si="36"/>
        <v>0</v>
      </c>
      <c r="BX102" s="234">
        <f t="shared" si="37"/>
        <v>0</v>
      </c>
      <c r="BY102" s="269"/>
      <c r="BZ102" s="220"/>
      <c r="CA102" s="220"/>
      <c r="CB102" s="220"/>
      <c r="CC102" s="266"/>
      <c r="CD102" s="269"/>
      <c r="CE102" s="220"/>
      <c r="CF102" s="220"/>
      <c r="CG102" s="220"/>
      <c r="CH102" s="266"/>
      <c r="CI102" s="270"/>
      <c r="CJ102" s="271"/>
      <c r="CK102" s="220"/>
      <c r="CL102" s="220"/>
      <c r="CM102" s="272"/>
      <c r="CN102" s="273"/>
      <c r="CO102" s="71"/>
      <c r="CP102" s="274"/>
      <c r="CQ102" s="275"/>
      <c r="CR102" s="276"/>
      <c r="CS102" s="287"/>
      <c r="CT102" s="288"/>
      <c r="CU102" s="228"/>
      <c r="CV102" s="277"/>
      <c r="CW102" s="279"/>
      <c r="CX102" s="292"/>
      <c r="CY102" s="278"/>
      <c r="CZ102" s="279"/>
      <c r="DA102" s="280"/>
      <c r="DB102" s="281"/>
      <c r="DC102" s="302"/>
      <c r="DD102" s="299"/>
      <c r="DE102" s="280">
        <f t="shared" si="40"/>
        <v>0</v>
      </c>
      <c r="DF102" s="303">
        <f t="shared" si="41"/>
        <v>0</v>
      </c>
    </row>
    <row r="103" spans="2:110" s="21" customFormat="1" ht="99.95" hidden="1" customHeight="1" x14ac:dyDescent="0.25">
      <c r="B103" s="307">
        <v>0.13333333333333333</v>
      </c>
      <c r="C103" s="91">
        <f t="shared" si="33"/>
        <v>33</v>
      </c>
      <c r="D103" s="1"/>
      <c r="E103" s="2" t="s">
        <v>32</v>
      </c>
      <c r="F103" s="81" t="s">
        <v>1017</v>
      </c>
      <c r="G103" s="19" t="s">
        <v>554</v>
      </c>
      <c r="H103" s="16">
        <v>42083</v>
      </c>
      <c r="I103" s="56" t="s">
        <v>62</v>
      </c>
      <c r="J103" s="14" t="s">
        <v>124</v>
      </c>
      <c r="K103" s="74" t="s">
        <v>568</v>
      </c>
      <c r="L103" s="5">
        <v>244</v>
      </c>
      <c r="M103" s="13">
        <v>391210</v>
      </c>
      <c r="N103" s="13" t="s">
        <v>569</v>
      </c>
      <c r="O103" s="8">
        <v>13166580</v>
      </c>
      <c r="P103" s="80" t="s">
        <v>20</v>
      </c>
      <c r="Q103" s="4" t="s">
        <v>15</v>
      </c>
      <c r="R103" s="69"/>
      <c r="S103" s="231"/>
      <c r="T103" s="70"/>
      <c r="U103" s="77">
        <v>33</v>
      </c>
      <c r="V103" s="203">
        <v>42117</v>
      </c>
      <c r="W103" s="204">
        <v>0</v>
      </c>
      <c r="X103" s="14" t="s">
        <v>58</v>
      </c>
      <c r="Y103" s="14" t="s">
        <v>22</v>
      </c>
      <c r="Z103" s="14" t="s">
        <v>80</v>
      </c>
      <c r="AA103" s="14" t="s">
        <v>80</v>
      </c>
      <c r="AB103" s="57" t="s">
        <v>897</v>
      </c>
      <c r="AC103" s="15">
        <v>900098348</v>
      </c>
      <c r="AD103" s="2" t="s">
        <v>72</v>
      </c>
      <c r="AE103" s="4">
        <v>42116</v>
      </c>
      <c r="AF103" s="6" t="s">
        <v>570</v>
      </c>
      <c r="AG103" s="4" t="s">
        <v>173</v>
      </c>
      <c r="AH103" s="8">
        <v>80415</v>
      </c>
      <c r="AI103" s="4">
        <v>42116</v>
      </c>
      <c r="AJ103" s="305" t="s">
        <v>675</v>
      </c>
      <c r="AK103" s="306" t="s">
        <v>1433</v>
      </c>
      <c r="AL103" s="306" t="s">
        <v>679</v>
      </c>
      <c r="AM103" s="8"/>
      <c r="AN103" s="8">
        <v>6786000</v>
      </c>
      <c r="AO103" s="11"/>
      <c r="AP103" s="18">
        <f t="shared" si="34"/>
        <v>6786000</v>
      </c>
      <c r="AQ103" s="24" t="s">
        <v>886</v>
      </c>
      <c r="AR103" s="25">
        <v>0.1</v>
      </c>
      <c r="AS103" s="25" t="s">
        <v>898</v>
      </c>
      <c r="AT103" s="25" t="s">
        <v>3</v>
      </c>
      <c r="AU103" s="26">
        <v>42124</v>
      </c>
      <c r="AV103" s="23">
        <v>42124</v>
      </c>
      <c r="AW103" s="4">
        <v>42369</v>
      </c>
      <c r="AX103" s="8">
        <f t="shared" si="51"/>
        <v>245</v>
      </c>
      <c r="AY103" s="7">
        <f>+AW103+(3*365)</f>
        <v>43464</v>
      </c>
      <c r="AZ103" s="8"/>
      <c r="BA103" s="212" t="s">
        <v>120</v>
      </c>
      <c r="BB103" s="17" t="e">
        <f>LOOKUP(BA103,#REF!,#REF!)</f>
        <v>#REF!</v>
      </c>
      <c r="BC103" s="310"/>
      <c r="BD103" s="89"/>
      <c r="BE103" s="28"/>
      <c r="BF103" s="30"/>
      <c r="BG103" s="30"/>
      <c r="BH103" s="28"/>
      <c r="BI103" s="31"/>
      <c r="BJ103" s="66"/>
      <c r="BK103" s="79"/>
      <c r="BL103" s="32"/>
      <c r="BM103" s="32"/>
      <c r="BN103" s="55"/>
      <c r="BO103" s="33"/>
      <c r="BP103" s="67"/>
      <c r="BQ103" s="73"/>
      <c r="BR103" s="35"/>
      <c r="BS103" s="36"/>
      <c r="BT103" s="62"/>
      <c r="BU103" s="37"/>
      <c r="BV103" s="316">
        <f t="shared" si="35"/>
        <v>0</v>
      </c>
      <c r="BW103" s="317">
        <f t="shared" si="36"/>
        <v>0</v>
      </c>
      <c r="BX103" s="234">
        <f t="shared" si="37"/>
        <v>6786000</v>
      </c>
      <c r="BY103" s="41"/>
      <c r="BZ103" s="29"/>
      <c r="CA103" s="29"/>
      <c r="CB103" s="29"/>
      <c r="CC103" s="40"/>
      <c r="CD103" s="42"/>
      <c r="CE103" s="34"/>
      <c r="CF103" s="34"/>
      <c r="CG103" s="34"/>
      <c r="CH103" s="33"/>
      <c r="CI103" s="43"/>
      <c r="CJ103" s="44"/>
      <c r="CK103" s="38"/>
      <c r="CL103" s="38"/>
      <c r="CM103" s="39"/>
      <c r="CN103" s="45"/>
      <c r="CO103" s="71">
        <f t="shared" si="50"/>
        <v>42369</v>
      </c>
      <c r="CP103" s="46"/>
      <c r="CQ103" s="72"/>
      <c r="CR103" s="47"/>
      <c r="CS103" s="287" t="e">
        <f>+SUMIFS(#REF!,#REF!,AH103)</f>
        <v>#REF!</v>
      </c>
      <c r="CT103" s="288" t="e">
        <f>+SUMIFS(#REF!,#REF!,BD103)+SUMIFS(#REF!,#REF!,BJ103)+SUMIFS(#REF!,#REF!,BP103)</f>
        <v>#REF!</v>
      </c>
      <c r="CU103" s="228" t="e">
        <f t="shared" si="38"/>
        <v>#REF!</v>
      </c>
      <c r="CV103" s="225"/>
      <c r="CW103" s="58" t="str">
        <f t="shared" ref="CW103:CW134" si="52">+Q103</f>
        <v>EJECUCION</v>
      </c>
      <c r="CX103" s="292"/>
      <c r="CY103" s="60">
        <f t="shared" ref="CY103:CY134" si="53">+AV103</f>
        <v>42124</v>
      </c>
      <c r="CZ103" s="58">
        <f t="shared" ref="CZ103:CZ134" si="54">+CO103</f>
        <v>42369</v>
      </c>
      <c r="DA103" s="59">
        <f t="shared" si="44"/>
        <v>245</v>
      </c>
      <c r="DB103" s="160">
        <f t="shared" ref="DB103:DB134" si="55">+$DD$1-CY103</f>
        <v>153</v>
      </c>
      <c r="DC103" s="301">
        <f t="shared" si="39"/>
        <v>62.448979591836739</v>
      </c>
      <c r="DD103" s="299"/>
      <c r="DE103" s="59">
        <f t="shared" si="40"/>
        <v>62.448979591836739</v>
      </c>
      <c r="DF103" s="303" t="e">
        <f t="shared" si="41"/>
        <v>#REF!</v>
      </c>
    </row>
    <row r="104" spans="2:110" s="21" customFormat="1" ht="99.95" hidden="1" customHeight="1" x14ac:dyDescent="0.25">
      <c r="B104" s="307">
        <v>6.6666666666666666E-2</v>
      </c>
      <c r="C104" s="98">
        <f t="shared" si="33"/>
        <v>1902</v>
      </c>
      <c r="D104" s="1"/>
      <c r="E104" s="2" t="s">
        <v>211</v>
      </c>
      <c r="F104" s="81" t="s">
        <v>1278</v>
      </c>
      <c r="G104" s="76"/>
      <c r="H104" s="16">
        <v>42083</v>
      </c>
      <c r="I104" s="56" t="s">
        <v>212</v>
      </c>
      <c r="J104" s="14" t="s">
        <v>121</v>
      </c>
      <c r="K104" s="74" t="s">
        <v>651</v>
      </c>
      <c r="L104" s="5"/>
      <c r="M104" s="13"/>
      <c r="N104" s="13"/>
      <c r="O104" s="8">
        <f>+AN104</f>
        <v>7391520</v>
      </c>
      <c r="P104" s="80" t="s">
        <v>20</v>
      </c>
      <c r="Q104" s="4" t="s">
        <v>15</v>
      </c>
      <c r="R104" s="69"/>
      <c r="S104" s="231"/>
      <c r="T104" s="70"/>
      <c r="U104" s="109">
        <v>1902</v>
      </c>
      <c r="V104" s="203">
        <v>42083</v>
      </c>
      <c r="W104" s="204">
        <v>0</v>
      </c>
      <c r="X104" s="14" t="s">
        <v>21</v>
      </c>
      <c r="Y104" s="14" t="s">
        <v>192</v>
      </c>
      <c r="Z104" s="14" t="s">
        <v>80</v>
      </c>
      <c r="AA104" s="14" t="s">
        <v>80</v>
      </c>
      <c r="AB104" s="57" t="s">
        <v>649</v>
      </c>
      <c r="AC104" s="15">
        <v>805022296</v>
      </c>
      <c r="AD104" s="2" t="s">
        <v>77</v>
      </c>
      <c r="AE104" s="7">
        <v>42083</v>
      </c>
      <c r="AF104" s="6" t="s">
        <v>666</v>
      </c>
      <c r="AG104" s="4" t="s">
        <v>667</v>
      </c>
      <c r="AH104" s="8">
        <v>68615</v>
      </c>
      <c r="AI104" s="4">
        <v>42090</v>
      </c>
      <c r="AJ104" s="305" t="s">
        <v>675</v>
      </c>
      <c r="AK104" s="306" t="s">
        <v>1459</v>
      </c>
      <c r="AL104" s="306" t="s">
        <v>679</v>
      </c>
      <c r="AM104" s="8"/>
      <c r="AN104" s="8">
        <v>7391520</v>
      </c>
      <c r="AO104" s="11"/>
      <c r="AP104" s="18">
        <f t="shared" si="34"/>
        <v>7391520</v>
      </c>
      <c r="AQ104" s="48" t="s">
        <v>40</v>
      </c>
      <c r="AR104" s="49" t="s">
        <v>101</v>
      </c>
      <c r="AS104" s="49" t="s">
        <v>101</v>
      </c>
      <c r="AT104" s="49" t="s">
        <v>101</v>
      </c>
      <c r="AU104" s="50" t="s">
        <v>101</v>
      </c>
      <c r="AV104" s="87">
        <v>42083</v>
      </c>
      <c r="AW104" s="4">
        <v>42111</v>
      </c>
      <c r="AX104" s="8">
        <f t="shared" si="51"/>
        <v>28</v>
      </c>
      <c r="AY104" s="8"/>
      <c r="AZ104" s="8"/>
      <c r="BA104" s="212" t="s">
        <v>98</v>
      </c>
      <c r="BB104" s="17" t="e">
        <f>LOOKUP(BA104,#REF!,#REF!)</f>
        <v>#REF!</v>
      </c>
      <c r="BC104" s="310"/>
      <c r="BD104" s="63"/>
      <c r="BE104" s="28"/>
      <c r="BF104" s="30"/>
      <c r="BG104" s="30"/>
      <c r="BH104" s="28"/>
      <c r="BI104" s="31"/>
      <c r="BJ104" s="66"/>
      <c r="BK104" s="79"/>
      <c r="BL104" s="32"/>
      <c r="BM104" s="32"/>
      <c r="BN104" s="55"/>
      <c r="BO104" s="33"/>
      <c r="BP104" s="67"/>
      <c r="BQ104" s="73"/>
      <c r="BR104" s="35"/>
      <c r="BS104" s="36"/>
      <c r="BT104" s="62"/>
      <c r="BU104" s="37"/>
      <c r="BV104" s="316">
        <f t="shared" si="35"/>
        <v>0</v>
      </c>
      <c r="BW104" s="317">
        <f t="shared" si="36"/>
        <v>0</v>
      </c>
      <c r="BX104" s="234">
        <f t="shared" si="37"/>
        <v>7391520</v>
      </c>
      <c r="BY104" s="41"/>
      <c r="BZ104" s="29"/>
      <c r="CA104" s="29"/>
      <c r="CB104" s="29"/>
      <c r="CC104" s="40"/>
      <c r="CD104" s="42"/>
      <c r="CE104" s="34"/>
      <c r="CF104" s="34"/>
      <c r="CG104" s="34"/>
      <c r="CH104" s="33"/>
      <c r="CI104" s="43"/>
      <c r="CJ104" s="44"/>
      <c r="CK104" s="38"/>
      <c r="CL104" s="38"/>
      <c r="CM104" s="39"/>
      <c r="CN104" s="45"/>
      <c r="CO104" s="71">
        <f t="shared" si="50"/>
        <v>42111</v>
      </c>
      <c r="CP104" s="46"/>
      <c r="CQ104" s="72"/>
      <c r="CR104" s="47"/>
      <c r="CS104" s="287" t="e">
        <f>+SUMIFS(#REF!,#REF!,AH104)</f>
        <v>#REF!</v>
      </c>
      <c r="CT104" s="288" t="e">
        <f>+SUMIFS(#REF!,#REF!,BD104)+SUMIFS(#REF!,#REF!,BJ104)+SUMIFS(#REF!,#REF!,BP104)</f>
        <v>#REF!</v>
      </c>
      <c r="CU104" s="228" t="e">
        <f t="shared" si="38"/>
        <v>#REF!</v>
      </c>
      <c r="CV104" s="225"/>
      <c r="CW104" s="58" t="str">
        <f t="shared" si="52"/>
        <v>EJECUCION</v>
      </c>
      <c r="CX104" s="292"/>
      <c r="CY104" s="60">
        <f t="shared" si="53"/>
        <v>42083</v>
      </c>
      <c r="CZ104" s="58">
        <f t="shared" si="54"/>
        <v>42111</v>
      </c>
      <c r="DA104" s="59">
        <f t="shared" si="44"/>
        <v>28</v>
      </c>
      <c r="DB104" s="160">
        <f t="shared" si="55"/>
        <v>194</v>
      </c>
      <c r="DC104" s="301">
        <f t="shared" si="39"/>
        <v>100</v>
      </c>
      <c r="DD104" s="299"/>
      <c r="DE104" s="59">
        <f t="shared" si="40"/>
        <v>100</v>
      </c>
      <c r="DF104" s="303" t="e">
        <f t="shared" si="41"/>
        <v>#REF!</v>
      </c>
    </row>
    <row r="105" spans="2:110" s="21" customFormat="1" ht="99.95" hidden="1" customHeight="1" x14ac:dyDescent="0.25">
      <c r="B105" s="307">
        <v>0.13333333333333333</v>
      </c>
      <c r="C105" s="91">
        <f t="shared" si="33"/>
        <v>25</v>
      </c>
      <c r="D105" s="1"/>
      <c r="E105" s="2" t="s">
        <v>33</v>
      </c>
      <c r="F105" s="81" t="s">
        <v>1018</v>
      </c>
      <c r="G105" s="19" t="s">
        <v>557</v>
      </c>
      <c r="H105" s="16">
        <v>42087</v>
      </c>
      <c r="I105" s="56" t="s">
        <v>62</v>
      </c>
      <c r="J105" s="14" t="s">
        <v>234</v>
      </c>
      <c r="K105" s="74" t="s">
        <v>148</v>
      </c>
      <c r="L105" s="5">
        <v>148</v>
      </c>
      <c r="M105" s="13">
        <v>761118</v>
      </c>
      <c r="N105" s="13" t="s">
        <v>579</v>
      </c>
      <c r="O105" s="8">
        <v>8000000</v>
      </c>
      <c r="P105" s="80" t="s">
        <v>20</v>
      </c>
      <c r="Q105" s="4" t="s">
        <v>15</v>
      </c>
      <c r="R105" s="69"/>
      <c r="S105" s="231"/>
      <c r="T105" s="70"/>
      <c r="U105" s="77">
        <v>25</v>
      </c>
      <c r="V105" s="203">
        <v>42111</v>
      </c>
      <c r="W105" s="204">
        <v>0</v>
      </c>
      <c r="X105" s="14" t="s">
        <v>58</v>
      </c>
      <c r="Y105" s="14" t="s">
        <v>582</v>
      </c>
      <c r="Z105" s="14" t="s">
        <v>80</v>
      </c>
      <c r="AA105" s="14" t="s">
        <v>80</v>
      </c>
      <c r="AB105" s="57" t="s">
        <v>899</v>
      </c>
      <c r="AC105" s="15">
        <v>80040111</v>
      </c>
      <c r="AD105" s="2"/>
      <c r="AE105" s="4">
        <v>42109</v>
      </c>
      <c r="AF105" s="6" t="s">
        <v>583</v>
      </c>
      <c r="AG105" s="4" t="s">
        <v>171</v>
      </c>
      <c r="AH105" s="8">
        <v>75315</v>
      </c>
      <c r="AI105" s="4">
        <v>42109</v>
      </c>
      <c r="AJ105" s="305" t="s">
        <v>680</v>
      </c>
      <c r="AK105" s="306" t="s">
        <v>777</v>
      </c>
      <c r="AL105" s="306" t="s">
        <v>679</v>
      </c>
      <c r="AM105" s="8"/>
      <c r="AN105" s="8">
        <v>8000000</v>
      </c>
      <c r="AO105" s="11"/>
      <c r="AP105" s="18">
        <f t="shared" si="34"/>
        <v>8000000</v>
      </c>
      <c r="AQ105" s="48" t="s">
        <v>40</v>
      </c>
      <c r="AR105" s="49" t="s">
        <v>101</v>
      </c>
      <c r="AS105" s="49" t="s">
        <v>101</v>
      </c>
      <c r="AT105" s="49" t="s">
        <v>101</v>
      </c>
      <c r="AU105" s="50" t="s">
        <v>101</v>
      </c>
      <c r="AV105" s="23">
        <v>42122</v>
      </c>
      <c r="AW105" s="4">
        <f>+AV105+260</f>
        <v>42382</v>
      </c>
      <c r="AX105" s="8">
        <f t="shared" si="51"/>
        <v>260</v>
      </c>
      <c r="AY105" s="8"/>
      <c r="AZ105" s="8"/>
      <c r="BA105" s="212" t="s">
        <v>103</v>
      </c>
      <c r="BB105" s="17" t="e">
        <f>LOOKUP(BA105,#REF!,#REF!)</f>
        <v>#REF!</v>
      </c>
      <c r="BC105" s="310" t="s">
        <v>1747</v>
      </c>
      <c r="BD105" s="89"/>
      <c r="BE105" s="28"/>
      <c r="BF105" s="30"/>
      <c r="BG105" s="30"/>
      <c r="BH105" s="28"/>
      <c r="BI105" s="31"/>
      <c r="BJ105" s="66"/>
      <c r="BK105" s="79"/>
      <c r="BL105" s="32"/>
      <c r="BM105" s="32"/>
      <c r="BN105" s="55"/>
      <c r="BO105" s="33"/>
      <c r="BP105" s="67"/>
      <c r="BQ105" s="73"/>
      <c r="BR105" s="35"/>
      <c r="BS105" s="36"/>
      <c r="BT105" s="62"/>
      <c r="BU105" s="37"/>
      <c r="BV105" s="316">
        <f t="shared" si="35"/>
        <v>0</v>
      </c>
      <c r="BW105" s="317">
        <f t="shared" si="36"/>
        <v>0</v>
      </c>
      <c r="BX105" s="234">
        <f t="shared" si="37"/>
        <v>8000000</v>
      </c>
      <c r="BY105" s="41"/>
      <c r="BZ105" s="29"/>
      <c r="CA105" s="29"/>
      <c r="CB105" s="29"/>
      <c r="CC105" s="40"/>
      <c r="CD105" s="42"/>
      <c r="CE105" s="34"/>
      <c r="CF105" s="34"/>
      <c r="CG105" s="34"/>
      <c r="CH105" s="33"/>
      <c r="CI105" s="43"/>
      <c r="CJ105" s="44"/>
      <c r="CK105" s="38"/>
      <c r="CL105" s="38"/>
      <c r="CM105" s="39"/>
      <c r="CN105" s="45"/>
      <c r="CO105" s="71">
        <f t="shared" ref="CO105:CO114" si="56">+IF(BZ105&gt;AW105,IF(CE105&gt;BZ105,IF(CJ105&gt;CE105,CJ105,CE105),BZ105),AW105)</f>
        <v>42382</v>
      </c>
      <c r="CP105" s="46"/>
      <c r="CQ105" s="72"/>
      <c r="CR105" s="47"/>
      <c r="CS105" s="287" t="e">
        <f>+SUMIFS(#REF!,#REF!,AH105)</f>
        <v>#REF!</v>
      </c>
      <c r="CT105" s="288" t="e">
        <f>+SUMIFS(#REF!,#REF!,BD105)+SUMIFS(#REF!,#REF!,BJ105)+SUMIFS(#REF!,#REF!,BP105)</f>
        <v>#REF!</v>
      </c>
      <c r="CU105" s="228" t="e">
        <f t="shared" si="38"/>
        <v>#REF!</v>
      </c>
      <c r="CV105" s="225"/>
      <c r="CW105" s="58" t="str">
        <f t="shared" si="52"/>
        <v>EJECUCION</v>
      </c>
      <c r="CX105" s="292"/>
      <c r="CY105" s="60">
        <f t="shared" si="53"/>
        <v>42122</v>
      </c>
      <c r="CZ105" s="58">
        <f t="shared" si="54"/>
        <v>42382</v>
      </c>
      <c r="DA105" s="59">
        <f t="shared" si="44"/>
        <v>260</v>
      </c>
      <c r="DB105" s="160">
        <f t="shared" si="55"/>
        <v>155</v>
      </c>
      <c r="DC105" s="301">
        <f t="shared" si="39"/>
        <v>59.615384615384613</v>
      </c>
      <c r="DD105" s="299"/>
      <c r="DE105" s="59">
        <f t="shared" si="40"/>
        <v>59.615384615384613</v>
      </c>
      <c r="DF105" s="303" t="e">
        <f t="shared" si="41"/>
        <v>#REF!</v>
      </c>
    </row>
    <row r="106" spans="2:110" s="21" customFormat="1" ht="99.95" hidden="1" customHeight="1" x14ac:dyDescent="0.25">
      <c r="B106" s="307">
        <v>0.13333333333333333</v>
      </c>
      <c r="C106" s="91">
        <f t="shared" si="33"/>
        <v>26</v>
      </c>
      <c r="D106" s="1"/>
      <c r="E106" s="2" t="s">
        <v>33</v>
      </c>
      <c r="F106" s="81" t="s">
        <v>1019</v>
      </c>
      <c r="G106" s="19" t="s">
        <v>38</v>
      </c>
      <c r="H106" s="16">
        <v>42087</v>
      </c>
      <c r="I106" s="56" t="s">
        <v>62</v>
      </c>
      <c r="J106" s="14" t="s">
        <v>237</v>
      </c>
      <c r="K106" s="74" t="s">
        <v>584</v>
      </c>
      <c r="L106" s="5">
        <v>186</v>
      </c>
      <c r="M106" s="13">
        <v>781815</v>
      </c>
      <c r="N106" s="13" t="s">
        <v>210</v>
      </c>
      <c r="O106" s="8">
        <v>11400000</v>
      </c>
      <c r="P106" s="80" t="s">
        <v>20</v>
      </c>
      <c r="Q106" s="4" t="s">
        <v>15</v>
      </c>
      <c r="R106" s="69"/>
      <c r="S106" s="231"/>
      <c r="T106" s="70"/>
      <c r="U106" s="77">
        <v>26</v>
      </c>
      <c r="V106" s="203">
        <v>42111</v>
      </c>
      <c r="W106" s="204">
        <v>0</v>
      </c>
      <c r="X106" s="14" t="s">
        <v>58</v>
      </c>
      <c r="Y106" s="14" t="s">
        <v>22</v>
      </c>
      <c r="Z106" s="14" t="s">
        <v>86</v>
      </c>
      <c r="AA106" s="14" t="s">
        <v>91</v>
      </c>
      <c r="AB106" s="57" t="s">
        <v>900</v>
      </c>
      <c r="AC106" s="15">
        <v>900338142</v>
      </c>
      <c r="AD106" s="2" t="s">
        <v>67</v>
      </c>
      <c r="AE106" s="4">
        <v>42109</v>
      </c>
      <c r="AF106" s="6" t="s">
        <v>585</v>
      </c>
      <c r="AG106" s="4" t="s">
        <v>185</v>
      </c>
      <c r="AH106" s="8">
        <v>75415</v>
      </c>
      <c r="AI106" s="4">
        <v>42109</v>
      </c>
      <c r="AJ106" s="305" t="s">
        <v>675</v>
      </c>
      <c r="AK106" s="306" t="s">
        <v>706</v>
      </c>
      <c r="AL106" s="306" t="s">
        <v>691</v>
      </c>
      <c r="AM106" s="8"/>
      <c r="AN106" s="8">
        <v>11400000</v>
      </c>
      <c r="AO106" s="11"/>
      <c r="AP106" s="18">
        <f t="shared" si="34"/>
        <v>11400000</v>
      </c>
      <c r="AQ106" s="48" t="s">
        <v>40</v>
      </c>
      <c r="AR106" s="49" t="s">
        <v>101</v>
      </c>
      <c r="AS106" s="49" t="s">
        <v>101</v>
      </c>
      <c r="AT106" s="49" t="s">
        <v>101</v>
      </c>
      <c r="AU106" s="50" t="s">
        <v>101</v>
      </c>
      <c r="AV106" s="23">
        <v>42128</v>
      </c>
      <c r="AW106" s="4">
        <v>42369</v>
      </c>
      <c r="AX106" s="8">
        <f t="shared" si="51"/>
        <v>241</v>
      </c>
      <c r="AY106" s="8"/>
      <c r="AZ106" s="8"/>
      <c r="BA106" s="212" t="s">
        <v>143</v>
      </c>
      <c r="BB106" s="17" t="e">
        <f>LOOKUP(BA106,#REF!,#REF!)</f>
        <v>#REF!</v>
      </c>
      <c r="BC106" s="310" t="s">
        <v>1740</v>
      </c>
      <c r="BD106" s="89"/>
      <c r="BE106" s="28"/>
      <c r="BF106" s="30"/>
      <c r="BG106" s="30"/>
      <c r="BH106" s="28"/>
      <c r="BI106" s="31"/>
      <c r="BJ106" s="66"/>
      <c r="BK106" s="79"/>
      <c r="BL106" s="32"/>
      <c r="BM106" s="32"/>
      <c r="BN106" s="55"/>
      <c r="BO106" s="33"/>
      <c r="BP106" s="67"/>
      <c r="BQ106" s="73"/>
      <c r="BR106" s="35"/>
      <c r="BS106" s="36"/>
      <c r="BT106" s="62"/>
      <c r="BU106" s="37"/>
      <c r="BV106" s="316">
        <f t="shared" si="35"/>
        <v>0</v>
      </c>
      <c r="BW106" s="317">
        <f t="shared" si="36"/>
        <v>0</v>
      </c>
      <c r="BX106" s="234">
        <f t="shared" si="37"/>
        <v>11400000</v>
      </c>
      <c r="BY106" s="41"/>
      <c r="BZ106" s="29"/>
      <c r="CA106" s="29"/>
      <c r="CB106" s="29"/>
      <c r="CC106" s="40"/>
      <c r="CD106" s="42"/>
      <c r="CE106" s="34"/>
      <c r="CF106" s="34"/>
      <c r="CG106" s="34"/>
      <c r="CH106" s="33"/>
      <c r="CI106" s="43"/>
      <c r="CJ106" s="44"/>
      <c r="CK106" s="38"/>
      <c r="CL106" s="38"/>
      <c r="CM106" s="39"/>
      <c r="CN106" s="45"/>
      <c r="CO106" s="71">
        <f t="shared" si="56"/>
        <v>42369</v>
      </c>
      <c r="CP106" s="46"/>
      <c r="CQ106" s="72"/>
      <c r="CR106" s="47"/>
      <c r="CS106" s="287" t="e">
        <f>+SUMIFS(#REF!,#REF!,AH106)</f>
        <v>#REF!</v>
      </c>
      <c r="CT106" s="288" t="e">
        <f>+SUMIFS(#REF!,#REF!,BD106)+SUMIFS(#REF!,#REF!,BJ106)+SUMIFS(#REF!,#REF!,BP106)</f>
        <v>#REF!</v>
      </c>
      <c r="CU106" s="228" t="e">
        <f t="shared" si="38"/>
        <v>#REF!</v>
      </c>
      <c r="CV106" s="225"/>
      <c r="CW106" s="58" t="str">
        <f t="shared" si="52"/>
        <v>EJECUCION</v>
      </c>
      <c r="CX106" s="292"/>
      <c r="CY106" s="60">
        <f t="shared" si="53"/>
        <v>42128</v>
      </c>
      <c r="CZ106" s="58">
        <f t="shared" si="54"/>
        <v>42369</v>
      </c>
      <c r="DA106" s="59">
        <f t="shared" si="44"/>
        <v>241</v>
      </c>
      <c r="DB106" s="160">
        <f t="shared" si="55"/>
        <v>149</v>
      </c>
      <c r="DC106" s="301">
        <f t="shared" si="39"/>
        <v>61.825726141078839</v>
      </c>
      <c r="DD106" s="299"/>
      <c r="DE106" s="59">
        <f t="shared" si="40"/>
        <v>61.825726141078839</v>
      </c>
      <c r="DF106" s="303" t="e">
        <f t="shared" si="41"/>
        <v>#REF!</v>
      </c>
    </row>
    <row r="107" spans="2:110" s="21" customFormat="1" ht="99.95" hidden="1" customHeight="1" x14ac:dyDescent="0.25">
      <c r="B107" s="307">
        <v>0.13333333333333333</v>
      </c>
      <c r="C107" s="91">
        <f t="shared" si="33"/>
        <v>27</v>
      </c>
      <c r="D107" s="1"/>
      <c r="E107" s="2" t="s">
        <v>33</v>
      </c>
      <c r="F107" s="81" t="s">
        <v>1020</v>
      </c>
      <c r="G107" s="19" t="s">
        <v>558</v>
      </c>
      <c r="H107" s="16">
        <v>42087</v>
      </c>
      <c r="I107" s="56" t="s">
        <v>62</v>
      </c>
      <c r="J107" s="14" t="s">
        <v>235</v>
      </c>
      <c r="K107" s="74" t="s">
        <v>586</v>
      </c>
      <c r="L107" s="5">
        <v>147</v>
      </c>
      <c r="M107" s="13">
        <v>521316</v>
      </c>
      <c r="N107" s="13" t="s">
        <v>428</v>
      </c>
      <c r="O107" s="8">
        <v>6000000</v>
      </c>
      <c r="P107" s="80" t="s">
        <v>20</v>
      </c>
      <c r="Q107" s="4" t="s">
        <v>15</v>
      </c>
      <c r="R107" s="69"/>
      <c r="S107" s="231"/>
      <c r="T107" s="70"/>
      <c r="U107" s="77">
        <v>27</v>
      </c>
      <c r="V107" s="203">
        <v>42111</v>
      </c>
      <c r="W107" s="204">
        <v>0</v>
      </c>
      <c r="X107" s="14" t="s">
        <v>21</v>
      </c>
      <c r="Y107" s="14" t="s">
        <v>410</v>
      </c>
      <c r="Z107" s="14" t="s">
        <v>82</v>
      </c>
      <c r="AA107" s="14" t="s">
        <v>415</v>
      </c>
      <c r="AB107" s="57" t="s">
        <v>528</v>
      </c>
      <c r="AC107" s="15">
        <v>830080652</v>
      </c>
      <c r="AD107" s="2" t="s">
        <v>75</v>
      </c>
      <c r="AE107" s="4">
        <v>42109</v>
      </c>
      <c r="AF107" s="6" t="s">
        <v>587</v>
      </c>
      <c r="AG107" s="4" t="s">
        <v>588</v>
      </c>
      <c r="AH107" s="8">
        <v>75515</v>
      </c>
      <c r="AI107" s="4">
        <v>42109</v>
      </c>
      <c r="AJ107" s="305" t="s">
        <v>675</v>
      </c>
      <c r="AK107" s="306" t="s">
        <v>1151</v>
      </c>
      <c r="AL107" s="306" t="s">
        <v>687</v>
      </c>
      <c r="AM107" s="8"/>
      <c r="AN107" s="8">
        <v>3096047</v>
      </c>
      <c r="AO107" s="11"/>
      <c r="AP107" s="18">
        <f t="shared" si="34"/>
        <v>3096047</v>
      </c>
      <c r="AQ107" s="48" t="s">
        <v>40</v>
      </c>
      <c r="AR107" s="49" t="s">
        <v>101</v>
      </c>
      <c r="AS107" s="49" t="s">
        <v>101</v>
      </c>
      <c r="AT107" s="49" t="s">
        <v>101</v>
      </c>
      <c r="AU107" s="50" t="s">
        <v>101</v>
      </c>
      <c r="AV107" s="23">
        <v>42116</v>
      </c>
      <c r="AW107" s="4">
        <f>+AV107+15</f>
        <v>42131</v>
      </c>
      <c r="AX107" s="8">
        <f t="shared" si="51"/>
        <v>15</v>
      </c>
      <c r="AY107" s="8"/>
      <c r="AZ107" s="8"/>
      <c r="BA107" s="212" t="s">
        <v>29</v>
      </c>
      <c r="BB107" s="17" t="e">
        <f>LOOKUP(BA107,#REF!,#REF!)</f>
        <v>#REF!</v>
      </c>
      <c r="BC107" s="310" t="s">
        <v>1746</v>
      </c>
      <c r="BD107" s="89"/>
      <c r="BE107" s="28"/>
      <c r="BF107" s="30"/>
      <c r="BG107" s="30"/>
      <c r="BH107" s="28"/>
      <c r="BI107" s="31"/>
      <c r="BJ107" s="66"/>
      <c r="BK107" s="79"/>
      <c r="BL107" s="32"/>
      <c r="BM107" s="32"/>
      <c r="BN107" s="55"/>
      <c r="BO107" s="33"/>
      <c r="BP107" s="67"/>
      <c r="BQ107" s="73"/>
      <c r="BR107" s="35"/>
      <c r="BS107" s="36"/>
      <c r="BT107" s="62"/>
      <c r="BU107" s="37"/>
      <c r="BV107" s="316">
        <f t="shared" si="35"/>
        <v>0</v>
      </c>
      <c r="BW107" s="317">
        <f t="shared" si="36"/>
        <v>0</v>
      </c>
      <c r="BX107" s="234">
        <f t="shared" si="37"/>
        <v>3096047</v>
      </c>
      <c r="BY107" s="41"/>
      <c r="BZ107" s="29"/>
      <c r="CA107" s="29"/>
      <c r="CB107" s="29"/>
      <c r="CC107" s="40"/>
      <c r="CD107" s="42"/>
      <c r="CE107" s="34"/>
      <c r="CF107" s="34"/>
      <c r="CG107" s="34"/>
      <c r="CH107" s="33"/>
      <c r="CI107" s="43"/>
      <c r="CJ107" s="44"/>
      <c r="CK107" s="38"/>
      <c r="CL107" s="38"/>
      <c r="CM107" s="39"/>
      <c r="CN107" s="45"/>
      <c r="CO107" s="71">
        <f t="shared" si="56"/>
        <v>42131</v>
      </c>
      <c r="CP107" s="46"/>
      <c r="CQ107" s="72"/>
      <c r="CR107" s="47"/>
      <c r="CS107" s="287" t="e">
        <f>+SUMIFS(#REF!,#REF!,AH107)</f>
        <v>#REF!</v>
      </c>
      <c r="CT107" s="288" t="e">
        <f>+SUMIFS(#REF!,#REF!,BD107)+SUMIFS(#REF!,#REF!,BJ107)+SUMIFS(#REF!,#REF!,BP107)</f>
        <v>#REF!</v>
      </c>
      <c r="CU107" s="228" t="e">
        <f t="shared" si="38"/>
        <v>#REF!</v>
      </c>
      <c r="CV107" s="225"/>
      <c r="CW107" s="58" t="str">
        <f t="shared" si="52"/>
        <v>EJECUCION</v>
      </c>
      <c r="CX107" s="292"/>
      <c r="CY107" s="60">
        <f t="shared" si="53"/>
        <v>42116</v>
      </c>
      <c r="CZ107" s="58">
        <f t="shared" si="54"/>
        <v>42131</v>
      </c>
      <c r="DA107" s="59">
        <f t="shared" si="44"/>
        <v>15</v>
      </c>
      <c r="DB107" s="160">
        <f t="shared" si="55"/>
        <v>161</v>
      </c>
      <c r="DC107" s="301">
        <f t="shared" si="39"/>
        <v>100</v>
      </c>
      <c r="DD107" s="299"/>
      <c r="DE107" s="59">
        <f t="shared" si="40"/>
        <v>100</v>
      </c>
      <c r="DF107" s="303" t="e">
        <f t="shared" si="41"/>
        <v>#REF!</v>
      </c>
    </row>
    <row r="108" spans="2:110" s="21" customFormat="1" ht="99.95" hidden="1" customHeight="1" x14ac:dyDescent="0.25">
      <c r="B108" s="307">
        <v>0.13333333333333333</v>
      </c>
      <c r="C108" s="91">
        <f t="shared" si="33"/>
        <v>30</v>
      </c>
      <c r="D108" s="1"/>
      <c r="E108" s="102" t="s">
        <v>39</v>
      </c>
      <c r="F108" s="81" t="s">
        <v>1021</v>
      </c>
      <c r="G108" s="19" t="s">
        <v>555</v>
      </c>
      <c r="H108" s="16">
        <v>42088</v>
      </c>
      <c r="I108" s="56" t="s">
        <v>62</v>
      </c>
      <c r="J108" s="14" t="s">
        <v>232</v>
      </c>
      <c r="K108" s="74" t="s">
        <v>571</v>
      </c>
      <c r="L108" s="5">
        <v>191</v>
      </c>
      <c r="M108" s="13">
        <v>781815</v>
      </c>
      <c r="N108" s="13" t="s">
        <v>210</v>
      </c>
      <c r="O108" s="84">
        <v>7800000</v>
      </c>
      <c r="P108" s="80" t="s">
        <v>20</v>
      </c>
      <c r="Q108" s="4" t="s">
        <v>15</v>
      </c>
      <c r="R108" s="69"/>
      <c r="S108" s="231"/>
      <c r="T108" s="70"/>
      <c r="U108" s="77">
        <v>30</v>
      </c>
      <c r="V108" s="203">
        <v>42117</v>
      </c>
      <c r="W108" s="204">
        <v>0</v>
      </c>
      <c r="X108" s="14" t="s">
        <v>58</v>
      </c>
      <c r="Y108" s="14" t="s">
        <v>22</v>
      </c>
      <c r="Z108" s="14" t="s">
        <v>93</v>
      </c>
      <c r="AA108" s="14" t="s">
        <v>94</v>
      </c>
      <c r="AB108" s="57" t="s">
        <v>901</v>
      </c>
      <c r="AC108" s="15">
        <v>900730707</v>
      </c>
      <c r="AD108" s="2" t="s">
        <v>75</v>
      </c>
      <c r="AE108" s="4">
        <v>42116</v>
      </c>
      <c r="AF108" s="6" t="s">
        <v>572</v>
      </c>
      <c r="AG108" s="4" t="s">
        <v>171</v>
      </c>
      <c r="AH108" s="8">
        <v>80715</v>
      </c>
      <c r="AI108" s="4">
        <v>42116</v>
      </c>
      <c r="AJ108" s="305" t="s">
        <v>675</v>
      </c>
      <c r="AK108" s="306" t="s">
        <v>1303</v>
      </c>
      <c r="AL108" s="306" t="s">
        <v>691</v>
      </c>
      <c r="AM108" s="8"/>
      <c r="AN108" s="8">
        <v>5500000</v>
      </c>
      <c r="AO108" s="11"/>
      <c r="AP108" s="18">
        <f t="shared" si="34"/>
        <v>5500000</v>
      </c>
      <c r="AQ108" s="48" t="s">
        <v>40</v>
      </c>
      <c r="AR108" s="49" t="s">
        <v>101</v>
      </c>
      <c r="AS108" s="49" t="s">
        <v>101</v>
      </c>
      <c r="AT108" s="49" t="s">
        <v>101</v>
      </c>
      <c r="AU108" s="50" t="s">
        <v>101</v>
      </c>
      <c r="AV108" s="23">
        <v>42118</v>
      </c>
      <c r="AW108" s="4">
        <v>42369</v>
      </c>
      <c r="AX108" s="8">
        <f t="shared" si="51"/>
        <v>251</v>
      </c>
      <c r="AY108" s="8"/>
      <c r="AZ108" s="8"/>
      <c r="BA108" s="212" t="s">
        <v>119</v>
      </c>
      <c r="BB108" s="17" t="e">
        <f>LOOKUP(BA108,#REF!,#REF!)</f>
        <v>#REF!</v>
      </c>
      <c r="BC108" s="310"/>
      <c r="BD108" s="89"/>
      <c r="BE108" s="28">
        <v>42257</v>
      </c>
      <c r="BF108" s="30">
        <v>2750000</v>
      </c>
      <c r="BG108" s="346" t="s">
        <v>1674</v>
      </c>
      <c r="BH108" s="28">
        <v>42258</v>
      </c>
      <c r="BI108" s="31">
        <v>0</v>
      </c>
      <c r="BJ108" s="66"/>
      <c r="BK108" s="79"/>
      <c r="BL108" s="32"/>
      <c r="BM108" s="32"/>
      <c r="BN108" s="55"/>
      <c r="BO108" s="33"/>
      <c r="BP108" s="67"/>
      <c r="BQ108" s="73"/>
      <c r="BR108" s="35"/>
      <c r="BS108" s="36"/>
      <c r="BT108" s="62"/>
      <c r="BU108" s="37"/>
      <c r="BV108" s="316">
        <f t="shared" si="35"/>
        <v>0</v>
      </c>
      <c r="BW108" s="317">
        <f t="shared" si="36"/>
        <v>2750000</v>
      </c>
      <c r="BX108" s="234">
        <f t="shared" si="37"/>
        <v>8250000</v>
      </c>
      <c r="BY108" s="41"/>
      <c r="BZ108" s="29"/>
      <c r="CA108" s="347"/>
      <c r="CB108" s="29"/>
      <c r="CC108" s="40"/>
      <c r="CD108" s="42"/>
      <c r="CE108" s="34"/>
      <c r="CF108" s="349"/>
      <c r="CG108" s="34"/>
      <c r="CH108" s="33"/>
      <c r="CI108" s="43"/>
      <c r="CJ108" s="44"/>
      <c r="CK108" s="38"/>
      <c r="CL108" s="38"/>
      <c r="CM108" s="39"/>
      <c r="CN108" s="45"/>
      <c r="CO108" s="71">
        <f t="shared" si="56"/>
        <v>42369</v>
      </c>
      <c r="CP108" s="46"/>
      <c r="CQ108" s="72"/>
      <c r="CR108" s="47"/>
      <c r="CS108" s="287" t="e">
        <f>+SUMIFS(#REF!,#REF!,AH108)</f>
        <v>#REF!</v>
      </c>
      <c r="CT108" s="288" t="e">
        <f>+SUMIFS(#REF!,#REF!,BD108)+SUMIFS(#REF!,#REF!,BJ108)+SUMIFS(#REF!,#REF!,BP108)</f>
        <v>#REF!</v>
      </c>
      <c r="CU108" s="228" t="e">
        <f t="shared" si="38"/>
        <v>#REF!</v>
      </c>
      <c r="CV108" s="225"/>
      <c r="CW108" s="58" t="str">
        <f t="shared" si="52"/>
        <v>EJECUCION</v>
      </c>
      <c r="CX108" s="292"/>
      <c r="CY108" s="60">
        <f t="shared" si="53"/>
        <v>42118</v>
      </c>
      <c r="CZ108" s="58">
        <f t="shared" si="54"/>
        <v>42369</v>
      </c>
      <c r="DA108" s="59">
        <f t="shared" si="44"/>
        <v>251</v>
      </c>
      <c r="DB108" s="160">
        <f t="shared" si="55"/>
        <v>159</v>
      </c>
      <c r="DC108" s="301">
        <f t="shared" si="39"/>
        <v>63.34661354581673</v>
      </c>
      <c r="DD108" s="299"/>
      <c r="DE108" s="59">
        <f t="shared" si="40"/>
        <v>63.34661354581673</v>
      </c>
      <c r="DF108" s="303" t="e">
        <f t="shared" si="41"/>
        <v>#REF!</v>
      </c>
    </row>
    <row r="109" spans="2:110" s="21" customFormat="1" ht="99.95" hidden="1" customHeight="1" x14ac:dyDescent="0.25">
      <c r="B109" s="307">
        <v>0.13333333333333333</v>
      </c>
      <c r="C109" s="91">
        <f t="shared" si="33"/>
        <v>31</v>
      </c>
      <c r="D109" s="1"/>
      <c r="E109" s="102" t="s">
        <v>39</v>
      </c>
      <c r="F109" s="81" t="s">
        <v>1022</v>
      </c>
      <c r="G109" s="19" t="s">
        <v>555</v>
      </c>
      <c r="H109" s="16">
        <v>42088</v>
      </c>
      <c r="I109" s="56" t="s">
        <v>62</v>
      </c>
      <c r="J109" s="14" t="s">
        <v>232</v>
      </c>
      <c r="K109" s="74" t="s">
        <v>571</v>
      </c>
      <c r="L109" s="5">
        <v>191</v>
      </c>
      <c r="M109" s="13">
        <v>781815</v>
      </c>
      <c r="N109" s="13" t="s">
        <v>210</v>
      </c>
      <c r="O109" s="84"/>
      <c r="P109" s="80" t="s">
        <v>20</v>
      </c>
      <c r="Q109" s="4" t="s">
        <v>15</v>
      </c>
      <c r="R109" s="69"/>
      <c r="S109" s="231"/>
      <c r="T109" s="70"/>
      <c r="U109" s="77">
        <v>31</v>
      </c>
      <c r="V109" s="203">
        <v>42117</v>
      </c>
      <c r="W109" s="204">
        <v>0</v>
      </c>
      <c r="X109" s="14" t="s">
        <v>58</v>
      </c>
      <c r="Y109" s="14" t="s">
        <v>22</v>
      </c>
      <c r="Z109" s="14" t="s">
        <v>903</v>
      </c>
      <c r="AA109" s="14" t="s">
        <v>904</v>
      </c>
      <c r="AB109" s="57" t="s">
        <v>902</v>
      </c>
      <c r="AC109" s="15">
        <v>800000214</v>
      </c>
      <c r="AD109" s="2" t="s">
        <v>34</v>
      </c>
      <c r="AE109" s="4">
        <v>42116</v>
      </c>
      <c r="AF109" s="6" t="s">
        <v>572</v>
      </c>
      <c r="AG109" s="4" t="s">
        <v>171</v>
      </c>
      <c r="AH109" s="8">
        <v>80815</v>
      </c>
      <c r="AI109" s="4">
        <v>42116</v>
      </c>
      <c r="AJ109" s="305" t="s">
        <v>675</v>
      </c>
      <c r="AK109" s="306" t="s">
        <v>779</v>
      </c>
      <c r="AL109" s="306" t="s">
        <v>677</v>
      </c>
      <c r="AM109" s="8"/>
      <c r="AN109" s="8">
        <v>2300000</v>
      </c>
      <c r="AO109" s="11"/>
      <c r="AP109" s="18">
        <f t="shared" si="34"/>
        <v>2300000</v>
      </c>
      <c r="AQ109" s="48" t="s">
        <v>40</v>
      </c>
      <c r="AR109" s="49" t="s">
        <v>101</v>
      </c>
      <c r="AS109" s="49" t="s">
        <v>101</v>
      </c>
      <c r="AT109" s="49" t="s">
        <v>101</v>
      </c>
      <c r="AU109" s="50" t="s">
        <v>101</v>
      </c>
      <c r="AV109" s="23">
        <v>42118</v>
      </c>
      <c r="AW109" s="4">
        <v>42369</v>
      </c>
      <c r="AX109" s="8">
        <f t="shared" si="51"/>
        <v>251</v>
      </c>
      <c r="AY109" s="8"/>
      <c r="AZ109" s="8"/>
      <c r="BA109" s="212" t="s">
        <v>118</v>
      </c>
      <c r="BB109" s="17" t="e">
        <f>LOOKUP(BA109,#REF!,#REF!)</f>
        <v>#REF!</v>
      </c>
      <c r="BC109" s="310"/>
      <c r="BD109" s="89"/>
      <c r="BE109" s="28">
        <v>42256</v>
      </c>
      <c r="BF109" s="30">
        <v>1150000</v>
      </c>
      <c r="BG109" s="346" t="s">
        <v>1674</v>
      </c>
      <c r="BH109" s="28">
        <v>42257</v>
      </c>
      <c r="BI109" s="31"/>
      <c r="BJ109" s="66"/>
      <c r="BK109" s="79"/>
      <c r="BL109" s="32"/>
      <c r="BM109" s="32"/>
      <c r="BN109" s="55"/>
      <c r="BO109" s="33"/>
      <c r="BP109" s="67"/>
      <c r="BQ109" s="73"/>
      <c r="BR109" s="35"/>
      <c r="BS109" s="36"/>
      <c r="BT109" s="62"/>
      <c r="BU109" s="37"/>
      <c r="BV109" s="316">
        <f t="shared" si="35"/>
        <v>0</v>
      </c>
      <c r="BW109" s="317">
        <f t="shared" si="36"/>
        <v>1150000</v>
      </c>
      <c r="BX109" s="234">
        <f t="shared" si="37"/>
        <v>3450000</v>
      </c>
      <c r="BY109" s="41"/>
      <c r="BZ109" s="29"/>
      <c r="CA109" s="347"/>
      <c r="CB109" s="29"/>
      <c r="CC109" s="40"/>
      <c r="CD109" s="42"/>
      <c r="CE109" s="34"/>
      <c r="CF109" s="349"/>
      <c r="CG109" s="34"/>
      <c r="CH109" s="33"/>
      <c r="CI109" s="43"/>
      <c r="CJ109" s="44"/>
      <c r="CK109" s="38"/>
      <c r="CL109" s="38"/>
      <c r="CM109" s="39"/>
      <c r="CN109" s="45"/>
      <c r="CO109" s="71">
        <f t="shared" si="56"/>
        <v>42369</v>
      </c>
      <c r="CP109" s="46"/>
      <c r="CQ109" s="72"/>
      <c r="CR109" s="47"/>
      <c r="CS109" s="287" t="e">
        <f>+SUMIFS(#REF!,#REF!,AH109)</f>
        <v>#REF!</v>
      </c>
      <c r="CT109" s="288" t="e">
        <f>+SUMIFS(#REF!,#REF!,BD109)+SUMIFS(#REF!,#REF!,BJ109)+SUMIFS(#REF!,#REF!,BP109)</f>
        <v>#REF!</v>
      </c>
      <c r="CU109" s="228" t="e">
        <f t="shared" si="38"/>
        <v>#REF!</v>
      </c>
      <c r="CV109" s="225"/>
      <c r="CW109" s="58" t="str">
        <f t="shared" si="52"/>
        <v>EJECUCION</v>
      </c>
      <c r="CX109" s="292"/>
      <c r="CY109" s="60">
        <f t="shared" si="53"/>
        <v>42118</v>
      </c>
      <c r="CZ109" s="58">
        <f t="shared" si="54"/>
        <v>42369</v>
      </c>
      <c r="DA109" s="59">
        <f t="shared" si="44"/>
        <v>251</v>
      </c>
      <c r="DB109" s="160">
        <f t="shared" si="55"/>
        <v>159</v>
      </c>
      <c r="DC109" s="301">
        <f t="shared" si="39"/>
        <v>63.34661354581673</v>
      </c>
      <c r="DD109" s="299"/>
      <c r="DE109" s="59">
        <f t="shared" si="40"/>
        <v>63.34661354581673</v>
      </c>
      <c r="DF109" s="303" t="e">
        <f t="shared" si="41"/>
        <v>#REF!</v>
      </c>
    </row>
    <row r="110" spans="2:110" s="21" customFormat="1" ht="99.95" hidden="1" customHeight="1" x14ac:dyDescent="0.25">
      <c r="B110" s="307">
        <v>0.13333333333333333</v>
      </c>
      <c r="C110" s="91">
        <f t="shared" si="33"/>
        <v>34</v>
      </c>
      <c r="D110" s="1"/>
      <c r="E110" s="2" t="s">
        <v>39</v>
      </c>
      <c r="F110" s="81" t="s">
        <v>1023</v>
      </c>
      <c r="G110" s="19" t="s">
        <v>37</v>
      </c>
      <c r="H110" s="16">
        <v>42088</v>
      </c>
      <c r="I110" s="56" t="s">
        <v>62</v>
      </c>
      <c r="J110" s="14" t="s">
        <v>121</v>
      </c>
      <c r="K110" s="74" t="s">
        <v>573</v>
      </c>
      <c r="L110" s="5">
        <v>140</v>
      </c>
      <c r="M110" s="13">
        <v>461515</v>
      </c>
      <c r="N110" s="13" t="s">
        <v>574</v>
      </c>
      <c r="O110" s="8">
        <v>27000000</v>
      </c>
      <c r="P110" s="80" t="s">
        <v>20</v>
      </c>
      <c r="Q110" s="4" t="s">
        <v>15</v>
      </c>
      <c r="R110" s="69"/>
      <c r="S110" s="231"/>
      <c r="T110" s="70"/>
      <c r="U110" s="77">
        <v>34</v>
      </c>
      <c r="V110" s="203">
        <v>42117</v>
      </c>
      <c r="W110" s="204">
        <v>0</v>
      </c>
      <c r="X110" s="14" t="s">
        <v>21</v>
      </c>
      <c r="Y110" s="14" t="s">
        <v>21</v>
      </c>
      <c r="Z110" s="14" t="s">
        <v>80</v>
      </c>
      <c r="AA110" s="14" t="s">
        <v>80</v>
      </c>
      <c r="AB110" s="57" t="s">
        <v>905</v>
      </c>
      <c r="AC110" s="15">
        <v>32423048</v>
      </c>
      <c r="AD110" s="2"/>
      <c r="AE110" s="4">
        <v>42116</v>
      </c>
      <c r="AF110" s="6" t="s">
        <v>580</v>
      </c>
      <c r="AG110" s="4" t="s">
        <v>180</v>
      </c>
      <c r="AH110" s="8">
        <v>80915</v>
      </c>
      <c r="AI110" s="4">
        <v>42116</v>
      </c>
      <c r="AJ110" s="305" t="s">
        <v>680</v>
      </c>
      <c r="AK110" s="306" t="s">
        <v>1438</v>
      </c>
      <c r="AL110" s="306" t="s">
        <v>679</v>
      </c>
      <c r="AM110" s="8"/>
      <c r="AN110" s="8">
        <v>21975040</v>
      </c>
      <c r="AO110" s="11"/>
      <c r="AP110" s="18">
        <f t="shared" si="34"/>
        <v>21975040</v>
      </c>
      <c r="AQ110" s="48" t="s">
        <v>40</v>
      </c>
      <c r="AR110" s="49" t="s">
        <v>101</v>
      </c>
      <c r="AS110" s="49" t="s">
        <v>101</v>
      </c>
      <c r="AT110" s="49" t="s">
        <v>101</v>
      </c>
      <c r="AU110" s="50" t="s">
        <v>101</v>
      </c>
      <c r="AV110" s="23">
        <v>42116</v>
      </c>
      <c r="AW110" s="4">
        <f>+AV110+30</f>
        <v>42146</v>
      </c>
      <c r="AX110" s="8">
        <f t="shared" si="51"/>
        <v>30</v>
      </c>
      <c r="AY110" s="8"/>
      <c r="AZ110" s="8"/>
      <c r="BA110" s="212" t="s">
        <v>896</v>
      </c>
      <c r="BB110" s="17" t="e">
        <f>LOOKUP(BA110,#REF!,#REF!)</f>
        <v>#REF!</v>
      </c>
      <c r="BC110" s="310"/>
      <c r="BD110" s="89"/>
      <c r="BE110" s="28"/>
      <c r="BF110" s="30"/>
      <c r="BG110" s="30"/>
      <c r="BH110" s="28"/>
      <c r="BI110" s="31"/>
      <c r="BJ110" s="66"/>
      <c r="BK110" s="79"/>
      <c r="BL110" s="32"/>
      <c r="BM110" s="32"/>
      <c r="BN110" s="55"/>
      <c r="BO110" s="33"/>
      <c r="BP110" s="67"/>
      <c r="BQ110" s="73"/>
      <c r="BR110" s="35"/>
      <c r="BS110" s="36"/>
      <c r="BT110" s="62"/>
      <c r="BU110" s="37"/>
      <c r="BV110" s="316">
        <f t="shared" si="35"/>
        <v>0</v>
      </c>
      <c r="BW110" s="317">
        <f t="shared" si="36"/>
        <v>0</v>
      </c>
      <c r="BX110" s="234">
        <f t="shared" si="37"/>
        <v>21975040</v>
      </c>
      <c r="BY110" s="41"/>
      <c r="BZ110" s="29"/>
      <c r="CA110" s="29"/>
      <c r="CB110" s="29"/>
      <c r="CC110" s="40"/>
      <c r="CD110" s="42"/>
      <c r="CE110" s="34"/>
      <c r="CF110" s="34"/>
      <c r="CG110" s="34"/>
      <c r="CH110" s="33"/>
      <c r="CI110" s="43"/>
      <c r="CJ110" s="44"/>
      <c r="CK110" s="38"/>
      <c r="CL110" s="38"/>
      <c r="CM110" s="39"/>
      <c r="CN110" s="45"/>
      <c r="CO110" s="71">
        <f t="shared" si="56"/>
        <v>42146</v>
      </c>
      <c r="CP110" s="46"/>
      <c r="CQ110" s="72"/>
      <c r="CR110" s="47"/>
      <c r="CS110" s="287" t="e">
        <f>+SUMIFS(#REF!,#REF!,AH110)</f>
        <v>#REF!</v>
      </c>
      <c r="CT110" s="288" t="e">
        <f>+SUMIFS(#REF!,#REF!,BD110)+SUMIFS(#REF!,#REF!,BJ110)+SUMIFS(#REF!,#REF!,BP110)</f>
        <v>#REF!</v>
      </c>
      <c r="CU110" s="228" t="e">
        <f t="shared" si="38"/>
        <v>#REF!</v>
      </c>
      <c r="CV110" s="225"/>
      <c r="CW110" s="58" t="str">
        <f t="shared" si="52"/>
        <v>EJECUCION</v>
      </c>
      <c r="CX110" s="292"/>
      <c r="CY110" s="60">
        <f t="shared" si="53"/>
        <v>42116</v>
      </c>
      <c r="CZ110" s="58">
        <f t="shared" si="54"/>
        <v>42146</v>
      </c>
      <c r="DA110" s="59">
        <f t="shared" si="44"/>
        <v>30</v>
      </c>
      <c r="DB110" s="160">
        <f t="shared" si="55"/>
        <v>161</v>
      </c>
      <c r="DC110" s="301">
        <f t="shared" si="39"/>
        <v>100</v>
      </c>
      <c r="DD110" s="299"/>
      <c r="DE110" s="59">
        <f t="shared" si="40"/>
        <v>100</v>
      </c>
      <c r="DF110" s="303" t="e">
        <f t="shared" si="41"/>
        <v>#REF!</v>
      </c>
    </row>
    <row r="111" spans="2:110" s="21" customFormat="1" ht="99.95" hidden="1" customHeight="1" x14ac:dyDescent="0.25">
      <c r="B111" s="307">
        <v>0.13333333333333333</v>
      </c>
      <c r="C111" s="91">
        <f t="shared" si="33"/>
        <v>28</v>
      </c>
      <c r="D111" s="1"/>
      <c r="E111" s="2" t="s">
        <v>221</v>
      </c>
      <c r="F111" s="81" t="s">
        <v>1024</v>
      </c>
      <c r="G111" s="19" t="s">
        <v>556</v>
      </c>
      <c r="H111" s="16">
        <v>42088</v>
      </c>
      <c r="I111" s="56" t="s">
        <v>62</v>
      </c>
      <c r="J111" s="14" t="s">
        <v>234</v>
      </c>
      <c r="K111" s="74" t="s">
        <v>575</v>
      </c>
      <c r="L111" s="5">
        <v>54</v>
      </c>
      <c r="M111" s="13">
        <v>781815</v>
      </c>
      <c r="N111" s="13" t="s">
        <v>210</v>
      </c>
      <c r="O111" s="8">
        <v>10000000</v>
      </c>
      <c r="P111" s="80" t="s">
        <v>20</v>
      </c>
      <c r="Q111" s="4" t="s">
        <v>15</v>
      </c>
      <c r="R111" s="69"/>
      <c r="S111" s="231"/>
      <c r="T111" s="70"/>
      <c r="U111" s="77">
        <v>28</v>
      </c>
      <c r="V111" s="203">
        <v>42109</v>
      </c>
      <c r="W111" s="204">
        <v>0</v>
      </c>
      <c r="X111" s="14" t="s">
        <v>58</v>
      </c>
      <c r="Y111" s="14" t="s">
        <v>22</v>
      </c>
      <c r="Z111" s="14" t="s">
        <v>80</v>
      </c>
      <c r="AA111" s="14" t="s">
        <v>80</v>
      </c>
      <c r="AB111" s="57" t="s">
        <v>906</v>
      </c>
      <c r="AC111" s="15">
        <v>830038886</v>
      </c>
      <c r="AD111" s="2" t="s">
        <v>70</v>
      </c>
      <c r="AE111" s="4">
        <v>42109</v>
      </c>
      <c r="AF111" s="6" t="s">
        <v>581</v>
      </c>
      <c r="AG111" s="4" t="s">
        <v>171</v>
      </c>
      <c r="AH111" s="8">
        <v>75615</v>
      </c>
      <c r="AI111" s="4">
        <v>42109</v>
      </c>
      <c r="AJ111" s="305" t="s">
        <v>675</v>
      </c>
      <c r="AK111" s="306" t="s">
        <v>1419</v>
      </c>
      <c r="AL111" s="306" t="s">
        <v>678</v>
      </c>
      <c r="AM111" s="8"/>
      <c r="AN111" s="8">
        <v>10000000</v>
      </c>
      <c r="AO111" s="11"/>
      <c r="AP111" s="18">
        <f t="shared" si="34"/>
        <v>10000000</v>
      </c>
      <c r="AQ111" s="48" t="s">
        <v>40</v>
      </c>
      <c r="AR111" s="49" t="s">
        <v>101</v>
      </c>
      <c r="AS111" s="49" t="s">
        <v>101</v>
      </c>
      <c r="AT111" s="49" t="s">
        <v>101</v>
      </c>
      <c r="AU111" s="50" t="s">
        <v>101</v>
      </c>
      <c r="AV111" s="23">
        <v>42109</v>
      </c>
      <c r="AW111" s="4">
        <v>42155</v>
      </c>
      <c r="AX111" s="8">
        <f t="shared" si="51"/>
        <v>46</v>
      </c>
      <c r="AY111" s="8"/>
      <c r="AZ111" s="8"/>
      <c r="BA111" s="212" t="s">
        <v>103</v>
      </c>
      <c r="BB111" s="17" t="e">
        <f>LOOKUP(BA111,#REF!,#REF!)</f>
        <v>#REF!</v>
      </c>
      <c r="BC111" s="310"/>
      <c r="BD111" s="89"/>
      <c r="BE111" s="28"/>
      <c r="BF111" s="30"/>
      <c r="BG111" s="30"/>
      <c r="BH111" s="28"/>
      <c r="BI111" s="31"/>
      <c r="BJ111" s="66"/>
      <c r="BK111" s="79"/>
      <c r="BL111" s="32"/>
      <c r="BM111" s="32"/>
      <c r="BN111" s="55"/>
      <c r="BO111" s="33"/>
      <c r="BP111" s="67"/>
      <c r="BQ111" s="73"/>
      <c r="BR111" s="35"/>
      <c r="BS111" s="36"/>
      <c r="BT111" s="62"/>
      <c r="BU111" s="37"/>
      <c r="BV111" s="316">
        <f t="shared" si="35"/>
        <v>0</v>
      </c>
      <c r="BW111" s="317">
        <f t="shared" si="36"/>
        <v>0</v>
      </c>
      <c r="BX111" s="234">
        <f t="shared" si="37"/>
        <v>10000000</v>
      </c>
      <c r="BY111" s="41"/>
      <c r="BZ111" s="29"/>
      <c r="CA111" s="29"/>
      <c r="CB111" s="29"/>
      <c r="CC111" s="40"/>
      <c r="CD111" s="42"/>
      <c r="CE111" s="34"/>
      <c r="CF111" s="34"/>
      <c r="CG111" s="34"/>
      <c r="CH111" s="33"/>
      <c r="CI111" s="43"/>
      <c r="CJ111" s="44"/>
      <c r="CK111" s="38"/>
      <c r="CL111" s="38"/>
      <c r="CM111" s="39"/>
      <c r="CN111" s="45"/>
      <c r="CO111" s="71">
        <f t="shared" si="56"/>
        <v>42155</v>
      </c>
      <c r="CP111" s="46"/>
      <c r="CQ111" s="72"/>
      <c r="CR111" s="47"/>
      <c r="CS111" s="287" t="e">
        <f>+SUMIFS(#REF!,#REF!,AH111)</f>
        <v>#REF!</v>
      </c>
      <c r="CT111" s="288" t="e">
        <f>+SUMIFS(#REF!,#REF!,BD111)+SUMIFS(#REF!,#REF!,BJ111)+SUMIFS(#REF!,#REF!,BP111)</f>
        <v>#REF!</v>
      </c>
      <c r="CU111" s="228" t="e">
        <f t="shared" si="38"/>
        <v>#REF!</v>
      </c>
      <c r="CV111" s="225"/>
      <c r="CW111" s="58" t="str">
        <f t="shared" si="52"/>
        <v>EJECUCION</v>
      </c>
      <c r="CX111" s="292"/>
      <c r="CY111" s="60">
        <f t="shared" si="53"/>
        <v>42109</v>
      </c>
      <c r="CZ111" s="58">
        <f t="shared" si="54"/>
        <v>42155</v>
      </c>
      <c r="DA111" s="59">
        <f t="shared" si="44"/>
        <v>46</v>
      </c>
      <c r="DB111" s="160">
        <f t="shared" si="55"/>
        <v>168</v>
      </c>
      <c r="DC111" s="301">
        <f t="shared" si="39"/>
        <v>100</v>
      </c>
      <c r="DD111" s="299"/>
      <c r="DE111" s="59">
        <f t="shared" si="40"/>
        <v>100</v>
      </c>
      <c r="DF111" s="303" t="e">
        <f t="shared" si="41"/>
        <v>#REF!</v>
      </c>
    </row>
    <row r="112" spans="2:110" s="21" customFormat="1" ht="99.95" hidden="1" customHeight="1" x14ac:dyDescent="0.25">
      <c r="B112" s="307">
        <v>0.13333333333333333</v>
      </c>
      <c r="C112" s="91">
        <f t="shared" si="33"/>
        <v>35</v>
      </c>
      <c r="D112" s="1"/>
      <c r="E112" s="2" t="s">
        <v>32</v>
      </c>
      <c r="F112" s="81" t="s">
        <v>1025</v>
      </c>
      <c r="G112" s="19" t="s">
        <v>559</v>
      </c>
      <c r="H112" s="16">
        <v>42088</v>
      </c>
      <c r="I112" s="56" t="s">
        <v>62</v>
      </c>
      <c r="J112" s="14" t="s">
        <v>230</v>
      </c>
      <c r="K112" s="74" t="s">
        <v>592</v>
      </c>
      <c r="L112" s="5">
        <v>141</v>
      </c>
      <c r="M112" s="13">
        <v>521316</v>
      </c>
      <c r="N112" s="13" t="s">
        <v>428</v>
      </c>
      <c r="O112" s="8">
        <v>1500000</v>
      </c>
      <c r="P112" s="80" t="s">
        <v>20</v>
      </c>
      <c r="Q112" s="4" t="s">
        <v>15</v>
      </c>
      <c r="R112" s="69"/>
      <c r="S112" s="231"/>
      <c r="T112" s="70"/>
      <c r="U112" s="77">
        <v>35</v>
      </c>
      <c r="V112" s="203">
        <v>42118</v>
      </c>
      <c r="W112" s="204">
        <v>0</v>
      </c>
      <c r="X112" s="14" t="s">
        <v>21</v>
      </c>
      <c r="Y112" s="14" t="s">
        <v>410</v>
      </c>
      <c r="Z112" s="14" t="s">
        <v>96</v>
      </c>
      <c r="AA112" s="14" t="s">
        <v>97</v>
      </c>
      <c r="AB112" s="57" t="s">
        <v>1040</v>
      </c>
      <c r="AC112" s="15">
        <v>6565390</v>
      </c>
      <c r="AD112" s="2"/>
      <c r="AE112" s="4">
        <v>42117</v>
      </c>
      <c r="AF112" s="6" t="s">
        <v>593</v>
      </c>
      <c r="AG112" s="4" t="s">
        <v>588</v>
      </c>
      <c r="AH112" s="8">
        <v>81515</v>
      </c>
      <c r="AI112" s="4">
        <v>42117</v>
      </c>
      <c r="AJ112" s="305" t="s">
        <v>680</v>
      </c>
      <c r="AK112" s="306" t="s">
        <v>1439</v>
      </c>
      <c r="AL112" s="306" t="s">
        <v>691</v>
      </c>
      <c r="AM112" s="8"/>
      <c r="AN112" s="8">
        <v>1420000</v>
      </c>
      <c r="AO112" s="11"/>
      <c r="AP112" s="18">
        <f t="shared" si="34"/>
        <v>1420000</v>
      </c>
      <c r="AQ112" s="48" t="s">
        <v>40</v>
      </c>
      <c r="AR112" s="49" t="s">
        <v>101</v>
      </c>
      <c r="AS112" s="49" t="s">
        <v>101</v>
      </c>
      <c r="AT112" s="49" t="s">
        <v>101</v>
      </c>
      <c r="AU112" s="50" t="s">
        <v>101</v>
      </c>
      <c r="AV112" s="23">
        <v>42121</v>
      </c>
      <c r="AW112" s="4">
        <f>+AV112+15</f>
        <v>42136</v>
      </c>
      <c r="AX112" s="8">
        <f t="shared" si="51"/>
        <v>15</v>
      </c>
      <c r="AY112" s="8"/>
      <c r="AZ112" s="8"/>
      <c r="BA112" s="212" t="s">
        <v>147</v>
      </c>
      <c r="BB112" s="17" t="e">
        <f>LOOKUP(BA112,#REF!,#REF!)</f>
        <v>#REF!</v>
      </c>
      <c r="BC112" s="310"/>
      <c r="BD112" s="89"/>
      <c r="BE112" s="28"/>
      <c r="BF112" s="30"/>
      <c r="BG112" s="30"/>
      <c r="BH112" s="28"/>
      <c r="BI112" s="31"/>
      <c r="BJ112" s="66"/>
      <c r="BK112" s="79"/>
      <c r="BL112" s="32"/>
      <c r="BM112" s="32"/>
      <c r="BN112" s="55"/>
      <c r="BO112" s="33"/>
      <c r="BP112" s="67"/>
      <c r="BQ112" s="73"/>
      <c r="BR112" s="35"/>
      <c r="BS112" s="36"/>
      <c r="BT112" s="62"/>
      <c r="BU112" s="37"/>
      <c r="BV112" s="316">
        <f t="shared" si="35"/>
        <v>0</v>
      </c>
      <c r="BW112" s="317">
        <f t="shared" si="36"/>
        <v>0</v>
      </c>
      <c r="BX112" s="234">
        <f t="shared" si="37"/>
        <v>1420000</v>
      </c>
      <c r="BY112" s="41"/>
      <c r="BZ112" s="29"/>
      <c r="CA112" s="29"/>
      <c r="CB112" s="29"/>
      <c r="CC112" s="40"/>
      <c r="CD112" s="42"/>
      <c r="CE112" s="34"/>
      <c r="CF112" s="34"/>
      <c r="CG112" s="34"/>
      <c r="CH112" s="33"/>
      <c r="CI112" s="43"/>
      <c r="CJ112" s="44"/>
      <c r="CK112" s="38"/>
      <c r="CL112" s="38"/>
      <c r="CM112" s="39"/>
      <c r="CN112" s="45"/>
      <c r="CO112" s="71">
        <f t="shared" si="56"/>
        <v>42136</v>
      </c>
      <c r="CP112" s="46"/>
      <c r="CQ112" s="72"/>
      <c r="CR112" s="47"/>
      <c r="CS112" s="287" t="e">
        <f>+SUMIFS(#REF!,#REF!,AH112)</f>
        <v>#REF!</v>
      </c>
      <c r="CT112" s="288" t="e">
        <f>+SUMIFS(#REF!,#REF!,BD112)+SUMIFS(#REF!,#REF!,BJ112)+SUMIFS(#REF!,#REF!,BP112)</f>
        <v>#REF!</v>
      </c>
      <c r="CU112" s="228" t="e">
        <f t="shared" si="38"/>
        <v>#REF!</v>
      </c>
      <c r="CV112" s="225"/>
      <c r="CW112" s="58" t="str">
        <f t="shared" si="52"/>
        <v>EJECUCION</v>
      </c>
      <c r="CX112" s="292"/>
      <c r="CY112" s="60">
        <f t="shared" si="53"/>
        <v>42121</v>
      </c>
      <c r="CZ112" s="58">
        <f t="shared" si="54"/>
        <v>42136</v>
      </c>
      <c r="DA112" s="59">
        <f t="shared" si="44"/>
        <v>15</v>
      </c>
      <c r="DB112" s="160">
        <f t="shared" si="55"/>
        <v>156</v>
      </c>
      <c r="DC112" s="301">
        <f t="shared" si="39"/>
        <v>100</v>
      </c>
      <c r="DD112" s="299"/>
      <c r="DE112" s="59">
        <f t="shared" si="40"/>
        <v>100</v>
      </c>
      <c r="DF112" s="303" t="e">
        <f t="shared" si="41"/>
        <v>#REF!</v>
      </c>
    </row>
    <row r="113" spans="2:110" s="21" customFormat="1" ht="99.95" hidden="1" customHeight="1" x14ac:dyDescent="0.25">
      <c r="B113" s="307">
        <v>0.13333333333333333</v>
      </c>
      <c r="C113" s="91">
        <f t="shared" si="33"/>
        <v>36</v>
      </c>
      <c r="D113" s="1"/>
      <c r="E113" s="2" t="s">
        <v>32</v>
      </c>
      <c r="F113" s="81" t="s">
        <v>1026</v>
      </c>
      <c r="G113" s="19" t="s">
        <v>576</v>
      </c>
      <c r="H113" s="16">
        <v>42088</v>
      </c>
      <c r="I113" s="56" t="s">
        <v>62</v>
      </c>
      <c r="J113" s="14" t="s">
        <v>236</v>
      </c>
      <c r="K113" s="74" t="s">
        <v>594</v>
      </c>
      <c r="L113" s="5">
        <v>132</v>
      </c>
      <c r="M113" s="13">
        <v>521316</v>
      </c>
      <c r="N113" s="13" t="s">
        <v>428</v>
      </c>
      <c r="O113" s="8">
        <v>5000000</v>
      </c>
      <c r="P113" s="80" t="s">
        <v>20</v>
      </c>
      <c r="Q113" s="4" t="s">
        <v>15</v>
      </c>
      <c r="R113" s="69"/>
      <c r="S113" s="231"/>
      <c r="T113" s="70"/>
      <c r="U113" s="77">
        <v>36</v>
      </c>
      <c r="V113" s="203">
        <v>42121</v>
      </c>
      <c r="W113" s="204">
        <v>0</v>
      </c>
      <c r="X113" s="14" t="s">
        <v>21</v>
      </c>
      <c r="Y113" s="14" t="s">
        <v>410</v>
      </c>
      <c r="Z113" s="14" t="s">
        <v>84</v>
      </c>
      <c r="AA113" s="14" t="s">
        <v>318</v>
      </c>
      <c r="AB113" s="57" t="s">
        <v>1041</v>
      </c>
      <c r="AC113" s="15">
        <v>12986799</v>
      </c>
      <c r="AD113" s="2"/>
      <c r="AE113" s="4">
        <v>42117</v>
      </c>
      <c r="AF113" s="6" t="s">
        <v>595</v>
      </c>
      <c r="AG113" s="4" t="s">
        <v>588</v>
      </c>
      <c r="AH113" s="8">
        <v>81415</v>
      </c>
      <c r="AI113" s="4">
        <v>42117</v>
      </c>
      <c r="AJ113" s="305" t="s">
        <v>680</v>
      </c>
      <c r="AK113" s="306" t="s">
        <v>1479</v>
      </c>
      <c r="AL113" s="306" t="s">
        <v>679</v>
      </c>
      <c r="AM113" s="8"/>
      <c r="AN113" s="8">
        <v>4410024</v>
      </c>
      <c r="AO113" s="11"/>
      <c r="AP113" s="18">
        <f t="shared" si="34"/>
        <v>4410024</v>
      </c>
      <c r="AQ113" s="48" t="s">
        <v>40</v>
      </c>
      <c r="AR113" s="49" t="s">
        <v>101</v>
      </c>
      <c r="AS113" s="49" t="s">
        <v>101</v>
      </c>
      <c r="AT113" s="49" t="s">
        <v>101</v>
      </c>
      <c r="AU113" s="50" t="s">
        <v>101</v>
      </c>
      <c r="AV113" s="23">
        <v>42122</v>
      </c>
      <c r="AW113" s="4">
        <v>42139</v>
      </c>
      <c r="AX113" s="8">
        <f t="shared" si="51"/>
        <v>17</v>
      </c>
      <c r="AY113" s="8"/>
      <c r="AZ113" s="8"/>
      <c r="BA113" s="83" t="s">
        <v>28</v>
      </c>
      <c r="BB113" s="17" t="e">
        <f>LOOKUP(BA113,#REF!,#REF!)</f>
        <v>#REF!</v>
      </c>
      <c r="BC113" s="310"/>
      <c r="BD113" s="89"/>
      <c r="BE113" s="28"/>
      <c r="BF113" s="30"/>
      <c r="BG113" s="30"/>
      <c r="BH113" s="28"/>
      <c r="BI113" s="31"/>
      <c r="BJ113" s="66"/>
      <c r="BK113" s="79"/>
      <c r="BL113" s="32"/>
      <c r="BM113" s="32"/>
      <c r="BN113" s="55"/>
      <c r="BO113" s="33"/>
      <c r="BP113" s="67"/>
      <c r="BQ113" s="73"/>
      <c r="BR113" s="35"/>
      <c r="BS113" s="36"/>
      <c r="BT113" s="62"/>
      <c r="BU113" s="37"/>
      <c r="BV113" s="316">
        <f t="shared" si="35"/>
        <v>0</v>
      </c>
      <c r="BW113" s="317">
        <f t="shared" si="36"/>
        <v>0</v>
      </c>
      <c r="BX113" s="234">
        <f t="shared" si="37"/>
        <v>4410024</v>
      </c>
      <c r="BY113" s="41"/>
      <c r="BZ113" s="29"/>
      <c r="CA113" s="29"/>
      <c r="CB113" s="29"/>
      <c r="CC113" s="40"/>
      <c r="CD113" s="42"/>
      <c r="CE113" s="34"/>
      <c r="CF113" s="34"/>
      <c r="CG113" s="34"/>
      <c r="CH113" s="33"/>
      <c r="CI113" s="43"/>
      <c r="CJ113" s="44"/>
      <c r="CK113" s="38"/>
      <c r="CL113" s="38"/>
      <c r="CM113" s="39"/>
      <c r="CN113" s="45"/>
      <c r="CO113" s="71">
        <f t="shared" si="56"/>
        <v>42139</v>
      </c>
      <c r="CP113" s="46"/>
      <c r="CQ113" s="72"/>
      <c r="CR113" s="47"/>
      <c r="CS113" s="287" t="e">
        <f>+SUMIFS(#REF!,#REF!,AH113)</f>
        <v>#REF!</v>
      </c>
      <c r="CT113" s="288" t="e">
        <f>+SUMIFS(#REF!,#REF!,BD113)+SUMIFS(#REF!,#REF!,BJ113)+SUMIFS(#REF!,#REF!,BP113)</f>
        <v>#REF!</v>
      </c>
      <c r="CU113" s="228" t="e">
        <f t="shared" si="38"/>
        <v>#REF!</v>
      </c>
      <c r="CV113" s="225"/>
      <c r="CW113" s="58" t="str">
        <f t="shared" si="52"/>
        <v>EJECUCION</v>
      </c>
      <c r="CX113" s="292"/>
      <c r="CY113" s="60">
        <f t="shared" si="53"/>
        <v>42122</v>
      </c>
      <c r="CZ113" s="58">
        <f t="shared" si="54"/>
        <v>42139</v>
      </c>
      <c r="DA113" s="59">
        <f t="shared" si="44"/>
        <v>17</v>
      </c>
      <c r="DB113" s="160">
        <f t="shared" si="55"/>
        <v>155</v>
      </c>
      <c r="DC113" s="301">
        <f t="shared" si="39"/>
        <v>100</v>
      </c>
      <c r="DD113" s="299"/>
      <c r="DE113" s="59">
        <f t="shared" si="40"/>
        <v>100</v>
      </c>
      <c r="DF113" s="303" t="e">
        <f t="shared" si="41"/>
        <v>#REF!</v>
      </c>
    </row>
    <row r="114" spans="2:110" s="21" customFormat="1" ht="99.95" hidden="1" customHeight="1" x14ac:dyDescent="0.25">
      <c r="B114" s="307">
        <v>6.6666666666666666E-2</v>
      </c>
      <c r="C114" s="91">
        <f t="shared" si="33"/>
        <v>57</v>
      </c>
      <c r="D114" s="1"/>
      <c r="E114" s="2" t="s">
        <v>39</v>
      </c>
      <c r="F114" s="81" t="s">
        <v>1068</v>
      </c>
      <c r="G114" s="76"/>
      <c r="H114" s="16">
        <v>42088</v>
      </c>
      <c r="I114" s="56" t="s">
        <v>105</v>
      </c>
      <c r="J114" s="14" t="s">
        <v>125</v>
      </c>
      <c r="K114" s="74" t="s">
        <v>635</v>
      </c>
      <c r="L114" s="5">
        <v>214</v>
      </c>
      <c r="M114" s="13">
        <v>861017</v>
      </c>
      <c r="N114" s="13" t="s">
        <v>615</v>
      </c>
      <c r="O114" s="8">
        <v>75394800</v>
      </c>
      <c r="P114" s="80" t="s">
        <v>20</v>
      </c>
      <c r="Q114" s="4" t="s">
        <v>15</v>
      </c>
      <c r="R114" s="69"/>
      <c r="S114" s="231"/>
      <c r="T114" s="70"/>
      <c r="U114" s="109">
        <v>57</v>
      </c>
      <c r="V114" s="203">
        <v>42088</v>
      </c>
      <c r="W114" s="204">
        <v>0</v>
      </c>
      <c r="X114" s="14" t="s">
        <v>14</v>
      </c>
      <c r="Y114" s="14" t="s">
        <v>159</v>
      </c>
      <c r="Z114" s="14" t="s">
        <v>80</v>
      </c>
      <c r="AA114" s="14" t="s">
        <v>80</v>
      </c>
      <c r="AB114" s="57" t="s">
        <v>636</v>
      </c>
      <c r="AC114" s="15">
        <v>800141335</v>
      </c>
      <c r="AD114" s="2" t="s">
        <v>71</v>
      </c>
      <c r="AE114" s="4">
        <v>42087</v>
      </c>
      <c r="AF114" s="6" t="s">
        <v>637</v>
      </c>
      <c r="AG114" s="4" t="s">
        <v>169</v>
      </c>
      <c r="AH114" s="8">
        <v>62715</v>
      </c>
      <c r="AI114" s="4">
        <v>42088</v>
      </c>
      <c r="AJ114" s="305" t="s">
        <v>675</v>
      </c>
      <c r="AK114" s="306" t="s">
        <v>1431</v>
      </c>
      <c r="AL114" s="306" t="s">
        <v>692</v>
      </c>
      <c r="AM114" s="8"/>
      <c r="AN114" s="8">
        <v>75394800</v>
      </c>
      <c r="AO114" s="11"/>
      <c r="AP114" s="18">
        <f t="shared" si="34"/>
        <v>75394800</v>
      </c>
      <c r="AQ114" s="48" t="s">
        <v>40</v>
      </c>
      <c r="AR114" s="49" t="s">
        <v>101</v>
      </c>
      <c r="AS114" s="49" t="s">
        <v>101</v>
      </c>
      <c r="AT114" s="49" t="s">
        <v>101</v>
      </c>
      <c r="AU114" s="50" t="s">
        <v>101</v>
      </c>
      <c r="AV114" s="23">
        <v>42093</v>
      </c>
      <c r="AW114" s="4">
        <f>+AV114+92</f>
        <v>42185</v>
      </c>
      <c r="AX114" s="8">
        <f t="shared" si="51"/>
        <v>92</v>
      </c>
      <c r="AY114" s="8"/>
      <c r="AZ114" s="8"/>
      <c r="BA114" s="212" t="s">
        <v>144</v>
      </c>
      <c r="BB114" s="17" t="e">
        <f>LOOKUP(BA114,#REF!,#REF!)</f>
        <v>#REF!</v>
      </c>
      <c r="BC114" s="310"/>
      <c r="BD114" s="63"/>
      <c r="BE114" s="28"/>
      <c r="BF114" s="30"/>
      <c r="BG114" s="30"/>
      <c r="BH114" s="28"/>
      <c r="BI114" s="31"/>
      <c r="BJ114" s="66"/>
      <c r="BK114" s="79"/>
      <c r="BL114" s="32"/>
      <c r="BM114" s="32"/>
      <c r="BN114" s="55"/>
      <c r="BO114" s="33"/>
      <c r="BP114" s="67"/>
      <c r="BQ114" s="73"/>
      <c r="BR114" s="35"/>
      <c r="BS114" s="36"/>
      <c r="BT114" s="62"/>
      <c r="BU114" s="37"/>
      <c r="BV114" s="316">
        <f t="shared" si="35"/>
        <v>0</v>
      </c>
      <c r="BW114" s="317">
        <f t="shared" si="36"/>
        <v>0</v>
      </c>
      <c r="BX114" s="234">
        <f t="shared" si="37"/>
        <v>75394800</v>
      </c>
      <c r="BY114" s="41"/>
      <c r="BZ114" s="29"/>
      <c r="CA114" s="29"/>
      <c r="CB114" s="29"/>
      <c r="CC114" s="40"/>
      <c r="CD114" s="42"/>
      <c r="CE114" s="34"/>
      <c r="CF114" s="34"/>
      <c r="CG114" s="34"/>
      <c r="CH114" s="33"/>
      <c r="CI114" s="43"/>
      <c r="CJ114" s="44"/>
      <c r="CK114" s="38"/>
      <c r="CL114" s="38"/>
      <c r="CM114" s="39"/>
      <c r="CN114" s="45"/>
      <c r="CO114" s="71">
        <f t="shared" si="56"/>
        <v>42185</v>
      </c>
      <c r="CP114" s="46"/>
      <c r="CQ114" s="72"/>
      <c r="CR114" s="47"/>
      <c r="CS114" s="287" t="e">
        <f>+SUMIFS(#REF!,#REF!,AH114)</f>
        <v>#REF!</v>
      </c>
      <c r="CT114" s="288" t="e">
        <f>+SUMIFS(#REF!,#REF!,BD114)+SUMIFS(#REF!,#REF!,BJ114)+SUMIFS(#REF!,#REF!,BP114)</f>
        <v>#REF!</v>
      </c>
      <c r="CU114" s="228" t="e">
        <f t="shared" si="38"/>
        <v>#REF!</v>
      </c>
      <c r="CV114" s="225"/>
      <c r="CW114" s="58" t="str">
        <f t="shared" si="52"/>
        <v>EJECUCION</v>
      </c>
      <c r="CX114" s="292"/>
      <c r="CY114" s="60">
        <f t="shared" si="53"/>
        <v>42093</v>
      </c>
      <c r="CZ114" s="58">
        <f t="shared" si="54"/>
        <v>42185</v>
      </c>
      <c r="DA114" s="59">
        <f t="shared" si="44"/>
        <v>92</v>
      </c>
      <c r="DB114" s="160">
        <f t="shared" si="55"/>
        <v>184</v>
      </c>
      <c r="DC114" s="301">
        <f t="shared" si="39"/>
        <v>100</v>
      </c>
      <c r="DD114" s="299"/>
      <c r="DE114" s="59">
        <f t="shared" si="40"/>
        <v>100</v>
      </c>
      <c r="DF114" s="303" t="e">
        <f t="shared" si="41"/>
        <v>#REF!</v>
      </c>
    </row>
    <row r="115" spans="2:110" s="21" customFormat="1" ht="99.95" hidden="1" customHeight="1" x14ac:dyDescent="0.25">
      <c r="B115" s="307">
        <v>0.13333333333333333</v>
      </c>
      <c r="C115" s="91">
        <f t="shared" si="33"/>
        <v>94</v>
      </c>
      <c r="D115" s="1"/>
      <c r="E115" s="2" t="s">
        <v>221</v>
      </c>
      <c r="F115" s="81" t="s">
        <v>1256</v>
      </c>
      <c r="G115" s="19" t="s">
        <v>9</v>
      </c>
      <c r="H115" s="16">
        <v>42089</v>
      </c>
      <c r="I115" s="56" t="s">
        <v>110</v>
      </c>
      <c r="J115" s="14" t="s">
        <v>124</v>
      </c>
      <c r="K115" s="74" t="s">
        <v>600</v>
      </c>
      <c r="L115" s="5">
        <v>157</v>
      </c>
      <c r="M115" s="13">
        <v>432122</v>
      </c>
      <c r="N115" s="13" t="s">
        <v>425</v>
      </c>
      <c r="O115" s="8">
        <v>86332718</v>
      </c>
      <c r="P115" s="80" t="s">
        <v>20</v>
      </c>
      <c r="Q115" s="4" t="s">
        <v>15</v>
      </c>
      <c r="R115" s="69"/>
      <c r="S115" s="231"/>
      <c r="T115" s="70"/>
      <c r="U115" s="77">
        <v>94</v>
      </c>
      <c r="V115" s="203">
        <v>42156</v>
      </c>
      <c r="W115" s="204">
        <v>0</v>
      </c>
      <c r="X115" s="14" t="s">
        <v>21</v>
      </c>
      <c r="Y115" s="14" t="s">
        <v>21</v>
      </c>
      <c r="Z115" s="14" t="s">
        <v>80</v>
      </c>
      <c r="AA115" s="14" t="s">
        <v>80</v>
      </c>
      <c r="AB115" s="57" t="s">
        <v>1281</v>
      </c>
      <c r="AC115" s="15">
        <v>900220002</v>
      </c>
      <c r="AD115" s="2" t="s">
        <v>72</v>
      </c>
      <c r="AE115" s="4">
        <v>42151</v>
      </c>
      <c r="AF115" s="6" t="s">
        <v>601</v>
      </c>
      <c r="AG115" s="4" t="s">
        <v>173</v>
      </c>
      <c r="AH115" s="8">
        <v>104215</v>
      </c>
      <c r="AI115" s="4">
        <v>42152</v>
      </c>
      <c r="AJ115" s="305" t="s">
        <v>675</v>
      </c>
      <c r="AK115" s="306" t="s">
        <v>1490</v>
      </c>
      <c r="AL115" s="306" t="s">
        <v>678</v>
      </c>
      <c r="AM115" s="8"/>
      <c r="AN115" s="8">
        <v>40848000</v>
      </c>
      <c r="AO115" s="11"/>
      <c r="AP115" s="18">
        <f t="shared" si="34"/>
        <v>40848000</v>
      </c>
      <c r="AQ115" s="24" t="s">
        <v>1282</v>
      </c>
      <c r="AR115" s="25" t="s">
        <v>1283</v>
      </c>
      <c r="AS115" s="25" t="s">
        <v>1284</v>
      </c>
      <c r="AT115" s="25" t="s">
        <v>3</v>
      </c>
      <c r="AU115" s="26">
        <v>42164</v>
      </c>
      <c r="AV115" s="23">
        <v>42164</v>
      </c>
      <c r="AW115" s="4">
        <f>+AV115+60</f>
        <v>42224</v>
      </c>
      <c r="AX115" s="8">
        <f t="shared" si="51"/>
        <v>60</v>
      </c>
      <c r="AY115" s="7">
        <f>+AW115+(3*365)</f>
        <v>43319</v>
      </c>
      <c r="AZ115" s="8"/>
      <c r="BA115" s="212" t="s">
        <v>457</v>
      </c>
      <c r="BB115" s="17" t="e">
        <f>LOOKUP(BA115,#REF!,#REF!)</f>
        <v>#REF!</v>
      </c>
      <c r="BC115" s="310"/>
      <c r="BD115" s="63"/>
      <c r="BE115" s="28"/>
      <c r="BF115" s="30"/>
      <c r="BG115" s="30"/>
      <c r="BH115" s="28"/>
      <c r="BI115" s="31"/>
      <c r="BJ115" s="66"/>
      <c r="BK115" s="79"/>
      <c r="BL115" s="32"/>
      <c r="BM115" s="32"/>
      <c r="BN115" s="55"/>
      <c r="BO115" s="33"/>
      <c r="BP115" s="67"/>
      <c r="BQ115" s="73"/>
      <c r="BR115" s="35"/>
      <c r="BS115" s="36"/>
      <c r="BT115" s="62"/>
      <c r="BU115" s="37"/>
      <c r="BV115" s="316">
        <f t="shared" si="35"/>
        <v>0</v>
      </c>
      <c r="BW115" s="317">
        <f t="shared" si="36"/>
        <v>0</v>
      </c>
      <c r="BX115" s="234">
        <f t="shared" si="37"/>
        <v>40848000</v>
      </c>
      <c r="BY115" s="41"/>
      <c r="BZ115" s="29"/>
      <c r="CA115" s="29"/>
      <c r="CB115" s="29"/>
      <c r="CC115" s="40"/>
      <c r="CD115" s="42"/>
      <c r="CE115" s="34"/>
      <c r="CF115" s="34"/>
      <c r="CG115" s="34"/>
      <c r="CH115" s="33"/>
      <c r="CI115" s="43"/>
      <c r="CJ115" s="44"/>
      <c r="CK115" s="38"/>
      <c r="CL115" s="38"/>
      <c r="CM115" s="39"/>
      <c r="CN115" s="45"/>
      <c r="CO115" s="71">
        <f t="shared" ref="CO115:CO116" si="57">+IF(BZ115&gt;AW115,IF(CE115&gt;BZ115,IF(CJ115&gt;CE115,CJ115,CE115),BZ115),AW115)</f>
        <v>42224</v>
      </c>
      <c r="CP115" s="46"/>
      <c r="CQ115" s="72"/>
      <c r="CR115" s="47"/>
      <c r="CS115" s="287" t="e">
        <f>+SUMIFS(#REF!,#REF!,AH115)</f>
        <v>#REF!</v>
      </c>
      <c r="CT115" s="288" t="e">
        <f>+SUMIFS(#REF!,#REF!,BD115)+SUMIFS(#REF!,#REF!,BJ115)+SUMIFS(#REF!,#REF!,BP115)</f>
        <v>#REF!</v>
      </c>
      <c r="CU115" s="228" t="e">
        <f t="shared" si="38"/>
        <v>#REF!</v>
      </c>
      <c r="CV115" s="225"/>
      <c r="CW115" s="58" t="str">
        <f t="shared" si="52"/>
        <v>EJECUCION</v>
      </c>
      <c r="CX115" s="292"/>
      <c r="CY115" s="60">
        <f t="shared" si="53"/>
        <v>42164</v>
      </c>
      <c r="CZ115" s="58">
        <f t="shared" si="54"/>
        <v>42224</v>
      </c>
      <c r="DA115" s="59">
        <f t="shared" si="44"/>
        <v>60</v>
      </c>
      <c r="DB115" s="160">
        <f t="shared" si="55"/>
        <v>113</v>
      </c>
      <c r="DC115" s="301">
        <f t="shared" si="39"/>
        <v>100</v>
      </c>
      <c r="DD115" s="299"/>
      <c r="DE115" s="59">
        <f t="shared" si="40"/>
        <v>100</v>
      </c>
      <c r="DF115" s="303" t="e">
        <f t="shared" si="41"/>
        <v>#REF!</v>
      </c>
    </row>
    <row r="116" spans="2:110" s="21" customFormat="1" ht="99.95" hidden="1" customHeight="1" x14ac:dyDescent="0.25">
      <c r="B116" s="307">
        <v>0.13333333333333333</v>
      </c>
      <c r="C116" s="91">
        <f t="shared" si="33"/>
        <v>96</v>
      </c>
      <c r="D116" s="1"/>
      <c r="E116" s="2" t="s">
        <v>221</v>
      </c>
      <c r="F116" s="81" t="s">
        <v>1257</v>
      </c>
      <c r="G116" s="19" t="s">
        <v>598</v>
      </c>
      <c r="H116" s="16">
        <v>42089</v>
      </c>
      <c r="I116" s="56" t="s">
        <v>110</v>
      </c>
      <c r="J116" s="14" t="s">
        <v>124</v>
      </c>
      <c r="K116" s="74" t="s">
        <v>604</v>
      </c>
      <c r="L116" s="5">
        <v>153</v>
      </c>
      <c r="M116" s="13">
        <v>81118</v>
      </c>
      <c r="N116" s="13" t="s">
        <v>208</v>
      </c>
      <c r="O116" s="8">
        <v>54664036</v>
      </c>
      <c r="P116" s="80" t="s">
        <v>20</v>
      </c>
      <c r="Q116" s="4" t="s">
        <v>15</v>
      </c>
      <c r="R116" s="69"/>
      <c r="S116" s="231"/>
      <c r="T116" s="70"/>
      <c r="U116" s="77">
        <v>96</v>
      </c>
      <c r="V116" s="203">
        <v>42159</v>
      </c>
      <c r="W116" s="204">
        <v>0</v>
      </c>
      <c r="X116" s="14" t="s">
        <v>58</v>
      </c>
      <c r="Y116" s="14" t="s">
        <v>1108</v>
      </c>
      <c r="Z116" s="14" t="s">
        <v>80</v>
      </c>
      <c r="AA116" s="14" t="s">
        <v>80</v>
      </c>
      <c r="AB116" s="57" t="s">
        <v>1326</v>
      </c>
      <c r="AC116" s="15">
        <v>900381188</v>
      </c>
      <c r="AD116" s="2" t="s">
        <v>70</v>
      </c>
      <c r="AE116" s="4">
        <v>42157</v>
      </c>
      <c r="AF116" s="6" t="s">
        <v>605</v>
      </c>
      <c r="AG116" s="4" t="s">
        <v>173</v>
      </c>
      <c r="AH116" s="8">
        <v>105815</v>
      </c>
      <c r="AI116" s="4">
        <v>42157</v>
      </c>
      <c r="AJ116" s="305" t="s">
        <v>675</v>
      </c>
      <c r="AK116" s="306" t="s">
        <v>1491</v>
      </c>
      <c r="AL116" s="306" t="s">
        <v>679</v>
      </c>
      <c r="AM116" s="8"/>
      <c r="AN116" s="8">
        <v>54664007</v>
      </c>
      <c r="AO116" s="11"/>
      <c r="AP116" s="18">
        <f t="shared" si="34"/>
        <v>54664007</v>
      </c>
      <c r="AQ116" s="24" t="s">
        <v>1327</v>
      </c>
      <c r="AR116" s="25" t="s">
        <v>887</v>
      </c>
      <c r="AS116" s="25" t="s">
        <v>1328</v>
      </c>
      <c r="AT116" s="25" t="s">
        <v>1127</v>
      </c>
      <c r="AU116" s="26">
        <v>42167</v>
      </c>
      <c r="AV116" s="23">
        <v>42171</v>
      </c>
      <c r="AW116" s="4">
        <v>42338</v>
      </c>
      <c r="AX116" s="8">
        <f t="shared" si="51"/>
        <v>167</v>
      </c>
      <c r="AY116" s="7">
        <f>+AW116+(3*365)</f>
        <v>43433</v>
      </c>
      <c r="AZ116" s="8"/>
      <c r="BA116" s="212" t="s">
        <v>463</v>
      </c>
      <c r="BB116" s="17" t="e">
        <f>LOOKUP(BA116,#REF!,#REF!)</f>
        <v>#REF!</v>
      </c>
      <c r="BC116" s="310"/>
      <c r="BD116" s="63"/>
      <c r="BE116" s="28"/>
      <c r="BF116" s="30"/>
      <c r="BG116" s="30"/>
      <c r="BH116" s="28"/>
      <c r="BI116" s="31"/>
      <c r="BJ116" s="66"/>
      <c r="BK116" s="79"/>
      <c r="BL116" s="32"/>
      <c r="BM116" s="32"/>
      <c r="BN116" s="55"/>
      <c r="BO116" s="33"/>
      <c r="BP116" s="67"/>
      <c r="BQ116" s="73"/>
      <c r="BR116" s="35"/>
      <c r="BS116" s="36"/>
      <c r="BT116" s="62"/>
      <c r="BU116" s="37"/>
      <c r="BV116" s="316">
        <f t="shared" si="35"/>
        <v>0</v>
      </c>
      <c r="BW116" s="317">
        <f t="shared" si="36"/>
        <v>0</v>
      </c>
      <c r="BX116" s="234">
        <f t="shared" si="37"/>
        <v>54664007</v>
      </c>
      <c r="BY116" s="41"/>
      <c r="BZ116" s="29"/>
      <c r="CA116" s="29"/>
      <c r="CB116" s="29"/>
      <c r="CC116" s="40"/>
      <c r="CD116" s="42"/>
      <c r="CE116" s="34"/>
      <c r="CF116" s="34"/>
      <c r="CG116" s="34"/>
      <c r="CH116" s="33"/>
      <c r="CI116" s="43"/>
      <c r="CJ116" s="44"/>
      <c r="CK116" s="38"/>
      <c r="CL116" s="38"/>
      <c r="CM116" s="39"/>
      <c r="CN116" s="45"/>
      <c r="CO116" s="71">
        <f t="shared" si="57"/>
        <v>42338</v>
      </c>
      <c r="CP116" s="46"/>
      <c r="CQ116" s="72"/>
      <c r="CR116" s="47"/>
      <c r="CS116" s="287" t="e">
        <f>+SUMIFS(#REF!,#REF!,AH116)</f>
        <v>#REF!</v>
      </c>
      <c r="CT116" s="288" t="e">
        <f>+SUMIFS(#REF!,#REF!,BD116)+SUMIFS(#REF!,#REF!,BJ116)+SUMIFS(#REF!,#REF!,BP116)</f>
        <v>#REF!</v>
      </c>
      <c r="CU116" s="228" t="e">
        <f t="shared" si="38"/>
        <v>#REF!</v>
      </c>
      <c r="CV116" s="225"/>
      <c r="CW116" s="58" t="str">
        <f t="shared" si="52"/>
        <v>EJECUCION</v>
      </c>
      <c r="CX116" s="292"/>
      <c r="CY116" s="60">
        <f t="shared" si="53"/>
        <v>42171</v>
      </c>
      <c r="CZ116" s="58">
        <f t="shared" si="54"/>
        <v>42338</v>
      </c>
      <c r="DA116" s="59">
        <f t="shared" si="44"/>
        <v>167</v>
      </c>
      <c r="DB116" s="160">
        <f t="shared" si="55"/>
        <v>106</v>
      </c>
      <c r="DC116" s="301">
        <f t="shared" si="39"/>
        <v>63.473053892215567</v>
      </c>
      <c r="DD116" s="299"/>
      <c r="DE116" s="59">
        <f t="shared" si="40"/>
        <v>63.473053892215567</v>
      </c>
      <c r="DF116" s="303" t="e">
        <f t="shared" si="41"/>
        <v>#REF!</v>
      </c>
    </row>
    <row r="117" spans="2:110" s="21" customFormat="1" ht="99.95" hidden="1" customHeight="1" x14ac:dyDescent="0.25">
      <c r="B117" s="307">
        <v>6.6666666666666666E-2</v>
      </c>
      <c r="C117" s="91">
        <f t="shared" si="33"/>
        <v>56</v>
      </c>
      <c r="D117" s="1"/>
      <c r="E117" s="2" t="s">
        <v>32</v>
      </c>
      <c r="F117" s="81" t="s">
        <v>976</v>
      </c>
      <c r="G117" s="76"/>
      <c r="H117" s="16">
        <v>42089</v>
      </c>
      <c r="I117" s="56" t="s">
        <v>105</v>
      </c>
      <c r="J117" s="14" t="s">
        <v>631</v>
      </c>
      <c r="K117" s="74" t="s">
        <v>630</v>
      </c>
      <c r="L117" s="5">
        <v>27</v>
      </c>
      <c r="M117" s="13">
        <v>731521</v>
      </c>
      <c r="N117" s="13" t="s">
        <v>632</v>
      </c>
      <c r="O117" s="8">
        <v>6728000</v>
      </c>
      <c r="P117" s="80" t="s">
        <v>20</v>
      </c>
      <c r="Q117" s="4" t="s">
        <v>15</v>
      </c>
      <c r="R117" s="69"/>
      <c r="S117" s="231"/>
      <c r="T117" s="70"/>
      <c r="U117" s="109">
        <v>56</v>
      </c>
      <c r="V117" s="203">
        <v>42089</v>
      </c>
      <c r="W117" s="204">
        <v>0</v>
      </c>
      <c r="X117" s="14" t="s">
        <v>58</v>
      </c>
      <c r="Y117" s="14" t="s">
        <v>22</v>
      </c>
      <c r="Z117" s="14" t="s">
        <v>80</v>
      </c>
      <c r="AA117" s="14" t="s">
        <v>80</v>
      </c>
      <c r="AB117" s="57" t="s">
        <v>633</v>
      </c>
      <c r="AC117" s="15">
        <v>900426006</v>
      </c>
      <c r="AD117" s="2" t="s">
        <v>77</v>
      </c>
      <c r="AE117" s="4">
        <v>42087</v>
      </c>
      <c r="AF117" s="6" t="s">
        <v>634</v>
      </c>
      <c r="AG117" s="4" t="s">
        <v>177</v>
      </c>
      <c r="AH117" s="8">
        <v>62215</v>
      </c>
      <c r="AI117" s="4">
        <v>42087</v>
      </c>
      <c r="AJ117" s="305" t="s">
        <v>675</v>
      </c>
      <c r="AK117" s="306" t="s">
        <v>1150</v>
      </c>
      <c r="AL117" s="306" t="s">
        <v>677</v>
      </c>
      <c r="AM117" s="8"/>
      <c r="AN117" s="8">
        <v>6728000</v>
      </c>
      <c r="AO117" s="11"/>
      <c r="AP117" s="18">
        <f t="shared" si="34"/>
        <v>6728000</v>
      </c>
      <c r="AQ117" s="48" t="s">
        <v>40</v>
      </c>
      <c r="AR117" s="49" t="s">
        <v>101</v>
      </c>
      <c r="AS117" s="49" t="s">
        <v>101</v>
      </c>
      <c r="AT117" s="49" t="s">
        <v>101</v>
      </c>
      <c r="AU117" s="50" t="s">
        <v>101</v>
      </c>
      <c r="AV117" s="61">
        <v>42114</v>
      </c>
      <c r="AW117" s="4">
        <f>+AV117+(9*30)</f>
        <v>42384</v>
      </c>
      <c r="AX117" s="8">
        <f t="shared" si="51"/>
        <v>270</v>
      </c>
      <c r="AY117" s="8"/>
      <c r="AZ117" s="8"/>
      <c r="BA117" s="212" t="s">
        <v>50</v>
      </c>
      <c r="BB117" s="17" t="e">
        <f>LOOKUP(BA117,#REF!,#REF!)</f>
        <v>#REF!</v>
      </c>
      <c r="BC117" s="310"/>
      <c r="BD117" s="63"/>
      <c r="BE117" s="28"/>
      <c r="BF117" s="30"/>
      <c r="BG117" s="30"/>
      <c r="BH117" s="28"/>
      <c r="BI117" s="31"/>
      <c r="BJ117" s="66"/>
      <c r="BK117" s="79"/>
      <c r="BL117" s="32"/>
      <c r="BM117" s="32"/>
      <c r="BN117" s="55"/>
      <c r="BO117" s="33"/>
      <c r="BP117" s="67"/>
      <c r="BQ117" s="73"/>
      <c r="BR117" s="35"/>
      <c r="BS117" s="36"/>
      <c r="BT117" s="62"/>
      <c r="BU117" s="37"/>
      <c r="BV117" s="316">
        <f t="shared" si="35"/>
        <v>0</v>
      </c>
      <c r="BW117" s="317">
        <f t="shared" si="36"/>
        <v>0</v>
      </c>
      <c r="BX117" s="234">
        <f t="shared" si="37"/>
        <v>6728000</v>
      </c>
      <c r="BY117" s="41"/>
      <c r="BZ117" s="29"/>
      <c r="CA117" s="29"/>
      <c r="CB117" s="29"/>
      <c r="CC117" s="40"/>
      <c r="CD117" s="42"/>
      <c r="CE117" s="34"/>
      <c r="CF117" s="34"/>
      <c r="CG117" s="34"/>
      <c r="CH117" s="33"/>
      <c r="CI117" s="43"/>
      <c r="CJ117" s="44"/>
      <c r="CK117" s="38"/>
      <c r="CL117" s="38"/>
      <c r="CM117" s="39"/>
      <c r="CN117" s="45"/>
      <c r="CO117" s="71">
        <f>+IF(BZ117&gt;AW117,IF(CE117&gt;BZ117,IF(CJ117&gt;CE117,CJ117,CE117),BZ117),AW117)</f>
        <v>42384</v>
      </c>
      <c r="CP117" s="46"/>
      <c r="CQ117" s="72"/>
      <c r="CR117" s="47"/>
      <c r="CS117" s="287" t="e">
        <f>+SUMIFS(#REF!,#REF!,AH117)</f>
        <v>#REF!</v>
      </c>
      <c r="CT117" s="288" t="e">
        <f>+SUMIFS(#REF!,#REF!,BD117)+SUMIFS(#REF!,#REF!,BJ117)+SUMIFS(#REF!,#REF!,BP117)</f>
        <v>#REF!</v>
      </c>
      <c r="CU117" s="228" t="e">
        <f t="shared" si="38"/>
        <v>#REF!</v>
      </c>
      <c r="CV117" s="225"/>
      <c r="CW117" s="58" t="str">
        <f t="shared" si="52"/>
        <v>EJECUCION</v>
      </c>
      <c r="CX117" s="292"/>
      <c r="CY117" s="60">
        <f t="shared" si="53"/>
        <v>42114</v>
      </c>
      <c r="CZ117" s="58">
        <f t="shared" si="54"/>
        <v>42384</v>
      </c>
      <c r="DA117" s="59">
        <f t="shared" si="44"/>
        <v>270</v>
      </c>
      <c r="DB117" s="160">
        <f t="shared" si="55"/>
        <v>163</v>
      </c>
      <c r="DC117" s="301">
        <f t="shared" si="39"/>
        <v>60.370370370370374</v>
      </c>
      <c r="DD117" s="299"/>
      <c r="DE117" s="59">
        <f t="shared" si="40"/>
        <v>60.370370370370374</v>
      </c>
      <c r="DF117" s="303" t="e">
        <f t="shared" si="41"/>
        <v>#REF!</v>
      </c>
    </row>
    <row r="118" spans="2:110" s="21" customFormat="1" ht="99.95" hidden="1" customHeight="1" x14ac:dyDescent="0.25">
      <c r="B118" s="307">
        <v>6.6666666666666666E-2</v>
      </c>
      <c r="C118" s="98">
        <f t="shared" si="33"/>
        <v>1987</v>
      </c>
      <c r="D118" s="1"/>
      <c r="E118" s="2" t="s">
        <v>211</v>
      </c>
      <c r="F118" s="81" t="s">
        <v>1279</v>
      </c>
      <c r="G118" s="76"/>
      <c r="H118" s="16">
        <v>42089</v>
      </c>
      <c r="I118" s="56" t="s">
        <v>212</v>
      </c>
      <c r="J118" s="14" t="s">
        <v>121</v>
      </c>
      <c r="K118" s="74" t="s">
        <v>650</v>
      </c>
      <c r="L118" s="5"/>
      <c r="M118" s="13"/>
      <c r="N118" s="13"/>
      <c r="O118" s="8">
        <f>+AN118</f>
        <v>285316230</v>
      </c>
      <c r="P118" s="80" t="s">
        <v>20</v>
      </c>
      <c r="Q118" s="4" t="s">
        <v>15</v>
      </c>
      <c r="R118" s="69"/>
      <c r="S118" s="231"/>
      <c r="T118" s="70"/>
      <c r="U118" s="109">
        <v>1987</v>
      </c>
      <c r="V118" s="203">
        <v>42089</v>
      </c>
      <c r="W118" s="204">
        <v>0</v>
      </c>
      <c r="X118" s="14" t="s">
        <v>21</v>
      </c>
      <c r="Y118" s="14" t="s">
        <v>21</v>
      </c>
      <c r="Z118" s="14" t="s">
        <v>80</v>
      </c>
      <c r="AA118" s="14" t="s">
        <v>80</v>
      </c>
      <c r="AB118" s="57" t="s">
        <v>213</v>
      </c>
      <c r="AC118" s="15">
        <v>860001307</v>
      </c>
      <c r="AD118" s="2" t="s">
        <v>74</v>
      </c>
      <c r="AE118" s="7">
        <v>42089</v>
      </c>
      <c r="AF118" s="6" t="s">
        <v>668</v>
      </c>
      <c r="AG118" s="4" t="s">
        <v>669</v>
      </c>
      <c r="AH118" s="8">
        <v>68715</v>
      </c>
      <c r="AI118" s="4">
        <v>42090</v>
      </c>
      <c r="AJ118" s="305" t="s">
        <v>675</v>
      </c>
      <c r="AK118" s="306" t="s">
        <v>1416</v>
      </c>
      <c r="AL118" s="306" t="s">
        <v>679</v>
      </c>
      <c r="AM118" s="8"/>
      <c r="AN118" s="8">
        <v>285316230</v>
      </c>
      <c r="AO118" s="11"/>
      <c r="AP118" s="18">
        <f t="shared" si="34"/>
        <v>285316230</v>
      </c>
      <c r="AQ118" s="48" t="s">
        <v>40</v>
      </c>
      <c r="AR118" s="49" t="s">
        <v>101</v>
      </c>
      <c r="AS118" s="49" t="s">
        <v>101</v>
      </c>
      <c r="AT118" s="49" t="s">
        <v>101</v>
      </c>
      <c r="AU118" s="50" t="s">
        <v>101</v>
      </c>
      <c r="AV118" s="87">
        <v>42089</v>
      </c>
      <c r="AW118" s="4">
        <v>42124</v>
      </c>
      <c r="AX118" s="8">
        <f t="shared" si="51"/>
        <v>35</v>
      </c>
      <c r="AY118" s="8"/>
      <c r="AZ118" s="8"/>
      <c r="BA118" s="212" t="s">
        <v>103</v>
      </c>
      <c r="BB118" s="17" t="e">
        <f>LOOKUP(BA118,#REF!,#REF!)</f>
        <v>#REF!</v>
      </c>
      <c r="BC118" s="310"/>
      <c r="BD118" s="63"/>
      <c r="BE118" s="28">
        <v>42156</v>
      </c>
      <c r="BF118" s="30">
        <v>5220000</v>
      </c>
      <c r="BG118" s="107">
        <v>0.13333333333333333</v>
      </c>
      <c r="BH118" s="28">
        <v>42156</v>
      </c>
      <c r="BI118" s="31">
        <v>0</v>
      </c>
      <c r="BJ118" s="66"/>
      <c r="BK118" s="79"/>
      <c r="BL118" s="32"/>
      <c r="BM118" s="32"/>
      <c r="BN118" s="55"/>
      <c r="BO118" s="33"/>
      <c r="BP118" s="67"/>
      <c r="BQ118" s="73"/>
      <c r="BR118" s="35"/>
      <c r="BS118" s="36"/>
      <c r="BT118" s="62"/>
      <c r="BU118" s="37"/>
      <c r="BV118" s="316">
        <f t="shared" si="35"/>
        <v>0</v>
      </c>
      <c r="BW118" s="317">
        <f t="shared" si="36"/>
        <v>5220000</v>
      </c>
      <c r="BX118" s="234">
        <f t="shared" si="37"/>
        <v>290536230</v>
      </c>
      <c r="BY118" s="41"/>
      <c r="BZ118" s="29"/>
      <c r="CA118" s="29"/>
      <c r="CB118" s="29"/>
      <c r="CC118" s="40"/>
      <c r="CD118" s="42"/>
      <c r="CE118" s="34"/>
      <c r="CF118" s="34"/>
      <c r="CG118" s="34"/>
      <c r="CH118" s="33"/>
      <c r="CI118" s="43"/>
      <c r="CJ118" s="44"/>
      <c r="CK118" s="38"/>
      <c r="CL118" s="38"/>
      <c r="CM118" s="39"/>
      <c r="CN118" s="45"/>
      <c r="CO118" s="71">
        <f>+IF(BZ118&gt;AW118,IF(CE118&gt;BZ118,IF(CJ118&gt;CE118,CJ118,CE118),BZ118),AW118)</f>
        <v>42124</v>
      </c>
      <c r="CP118" s="46"/>
      <c r="CQ118" s="72"/>
      <c r="CR118" s="47"/>
      <c r="CS118" s="287" t="e">
        <f>+SUMIFS(#REF!,#REF!,AH118)</f>
        <v>#REF!</v>
      </c>
      <c r="CT118" s="288" t="e">
        <f>+SUMIFS(#REF!,#REF!,BD118)+SUMIFS(#REF!,#REF!,BJ118)+SUMIFS(#REF!,#REF!,BP118)</f>
        <v>#REF!</v>
      </c>
      <c r="CU118" s="228" t="e">
        <f t="shared" si="38"/>
        <v>#REF!</v>
      </c>
      <c r="CV118" s="225"/>
      <c r="CW118" s="58" t="str">
        <f t="shared" si="52"/>
        <v>EJECUCION</v>
      </c>
      <c r="CX118" s="292"/>
      <c r="CY118" s="60">
        <f t="shared" si="53"/>
        <v>42089</v>
      </c>
      <c r="CZ118" s="58">
        <f t="shared" si="54"/>
        <v>42124</v>
      </c>
      <c r="DA118" s="59">
        <f t="shared" si="44"/>
        <v>35</v>
      </c>
      <c r="DB118" s="160">
        <f t="shared" si="55"/>
        <v>188</v>
      </c>
      <c r="DC118" s="301">
        <f t="shared" si="39"/>
        <v>100</v>
      </c>
      <c r="DD118" s="299"/>
      <c r="DE118" s="59">
        <f t="shared" si="40"/>
        <v>100</v>
      </c>
      <c r="DF118" s="303" t="e">
        <f t="shared" si="41"/>
        <v>#REF!</v>
      </c>
    </row>
    <row r="119" spans="2:110" s="21" customFormat="1" ht="99.95" hidden="1" customHeight="1" x14ac:dyDescent="0.25">
      <c r="B119" s="307">
        <v>0.13333333333333333</v>
      </c>
      <c r="C119" s="91">
        <f t="shared" si="33"/>
        <v>95</v>
      </c>
      <c r="D119" s="1"/>
      <c r="E119" s="2" t="s">
        <v>39</v>
      </c>
      <c r="F119" s="81" t="s">
        <v>1191</v>
      </c>
      <c r="G119" s="19" t="s">
        <v>10</v>
      </c>
      <c r="H119" s="16">
        <v>42090</v>
      </c>
      <c r="I119" s="56" t="s">
        <v>110</v>
      </c>
      <c r="J119" s="14" t="s">
        <v>124</v>
      </c>
      <c r="K119" s="74" t="s">
        <v>602</v>
      </c>
      <c r="L119" s="5">
        <v>156</v>
      </c>
      <c r="M119" s="13">
        <v>432117</v>
      </c>
      <c r="N119" s="13" t="s">
        <v>425</v>
      </c>
      <c r="O119" s="8">
        <v>346191540</v>
      </c>
      <c r="P119" s="80" t="s">
        <v>20</v>
      </c>
      <c r="Q119" s="4" t="s">
        <v>15</v>
      </c>
      <c r="R119" s="69"/>
      <c r="S119" s="231"/>
      <c r="T119" s="70"/>
      <c r="U119" s="77">
        <v>95</v>
      </c>
      <c r="V119" s="203">
        <v>42158</v>
      </c>
      <c r="W119" s="204">
        <v>0</v>
      </c>
      <c r="X119" s="14" t="s">
        <v>21</v>
      </c>
      <c r="Y119" s="14" t="s">
        <v>21</v>
      </c>
      <c r="Z119" s="14" t="s">
        <v>80</v>
      </c>
      <c r="AA119" s="14" t="s">
        <v>80</v>
      </c>
      <c r="AB119" s="57" t="s">
        <v>376</v>
      </c>
      <c r="AC119" s="15">
        <v>860002693</v>
      </c>
      <c r="AD119" s="2" t="s">
        <v>72</v>
      </c>
      <c r="AE119" s="4">
        <v>42153</v>
      </c>
      <c r="AF119" s="6" t="s">
        <v>603</v>
      </c>
      <c r="AG119" s="4" t="s">
        <v>173</v>
      </c>
      <c r="AH119" s="8">
        <v>104815</v>
      </c>
      <c r="AI119" s="4">
        <v>42153</v>
      </c>
      <c r="AJ119" s="305" t="s">
        <v>675</v>
      </c>
      <c r="AK119" s="306" t="s">
        <v>1309</v>
      </c>
      <c r="AL119" s="306" t="s">
        <v>679</v>
      </c>
      <c r="AM119" s="8"/>
      <c r="AN119" s="8">
        <v>346191531</v>
      </c>
      <c r="AO119" s="11"/>
      <c r="AP119" s="18">
        <f t="shared" si="34"/>
        <v>346191531</v>
      </c>
      <c r="AQ119" s="24" t="s">
        <v>1285</v>
      </c>
      <c r="AR119" s="25" t="s">
        <v>1124</v>
      </c>
      <c r="AS119" s="25" t="s">
        <v>1286</v>
      </c>
      <c r="AT119" s="25" t="s">
        <v>194</v>
      </c>
      <c r="AU119" s="26">
        <v>42158</v>
      </c>
      <c r="AV119" s="23">
        <v>42158</v>
      </c>
      <c r="AW119" s="4">
        <f>+AV119+60</f>
        <v>42218</v>
      </c>
      <c r="AX119" s="8">
        <f t="shared" si="51"/>
        <v>60</v>
      </c>
      <c r="AY119" s="7">
        <f>+AW119+(5*365)</f>
        <v>44043</v>
      </c>
      <c r="AZ119" s="8"/>
      <c r="BA119" s="212" t="s">
        <v>453</v>
      </c>
      <c r="BB119" s="17" t="e">
        <f>LOOKUP(BA119,#REF!,#REF!)</f>
        <v>#REF!</v>
      </c>
      <c r="BC119" s="310"/>
      <c r="BD119" s="63"/>
      <c r="BE119" s="28"/>
      <c r="BF119" s="30"/>
      <c r="BG119" s="30"/>
      <c r="BH119" s="28"/>
      <c r="BI119" s="31"/>
      <c r="BJ119" s="66"/>
      <c r="BK119" s="79"/>
      <c r="BL119" s="32"/>
      <c r="BM119" s="32"/>
      <c r="BN119" s="55"/>
      <c r="BO119" s="33"/>
      <c r="BP119" s="67"/>
      <c r="BQ119" s="73"/>
      <c r="BR119" s="35"/>
      <c r="BS119" s="36"/>
      <c r="BT119" s="62"/>
      <c r="BU119" s="37"/>
      <c r="BV119" s="316">
        <f t="shared" si="35"/>
        <v>0</v>
      </c>
      <c r="BW119" s="317">
        <f t="shared" si="36"/>
        <v>0</v>
      </c>
      <c r="BX119" s="234">
        <f t="shared" si="37"/>
        <v>346191531</v>
      </c>
      <c r="BY119" s="41">
        <v>42216</v>
      </c>
      <c r="BZ119" s="29">
        <v>42247</v>
      </c>
      <c r="CA119" s="347" t="s">
        <v>1674</v>
      </c>
      <c r="CB119" s="29">
        <v>42220</v>
      </c>
      <c r="CC119" s="40"/>
      <c r="CD119" s="42"/>
      <c r="CE119" s="34"/>
      <c r="CF119" s="349"/>
      <c r="CG119" s="34"/>
      <c r="CH119" s="33"/>
      <c r="CI119" s="43"/>
      <c r="CJ119" s="44"/>
      <c r="CK119" s="352"/>
      <c r="CL119" s="38"/>
      <c r="CM119" s="39"/>
      <c r="CN119" s="45"/>
      <c r="CO119" s="71">
        <f t="shared" ref="CO119:CO127" si="58">+IF(BZ119&gt;AW119,IF(CE119&gt;BZ119,IF(CJ119&gt;CE119,CJ119,CE119),BZ119),AW119)</f>
        <v>42247</v>
      </c>
      <c r="CP119" s="46"/>
      <c r="CQ119" s="72"/>
      <c r="CR119" s="47"/>
      <c r="CS119" s="287" t="e">
        <f>+SUMIFS(#REF!,#REF!,AH119)</f>
        <v>#REF!</v>
      </c>
      <c r="CT119" s="288" t="e">
        <f>+SUMIFS(#REF!,#REF!,BD119)+SUMIFS(#REF!,#REF!,BJ119)+SUMIFS(#REF!,#REF!,BP119)</f>
        <v>#REF!</v>
      </c>
      <c r="CU119" s="228" t="e">
        <f t="shared" si="38"/>
        <v>#REF!</v>
      </c>
      <c r="CV119" s="225"/>
      <c r="CW119" s="58" t="str">
        <f t="shared" si="52"/>
        <v>EJECUCION</v>
      </c>
      <c r="CX119" s="292"/>
      <c r="CY119" s="60">
        <f t="shared" si="53"/>
        <v>42158</v>
      </c>
      <c r="CZ119" s="58">
        <f t="shared" si="54"/>
        <v>42247</v>
      </c>
      <c r="DA119" s="59">
        <f t="shared" si="44"/>
        <v>89</v>
      </c>
      <c r="DB119" s="160">
        <f t="shared" si="55"/>
        <v>119</v>
      </c>
      <c r="DC119" s="301">
        <f t="shared" si="39"/>
        <v>100</v>
      </c>
      <c r="DD119" s="299"/>
      <c r="DE119" s="59">
        <f t="shared" si="40"/>
        <v>100</v>
      </c>
      <c r="DF119" s="303" t="e">
        <f t="shared" si="41"/>
        <v>#REF!</v>
      </c>
    </row>
    <row r="120" spans="2:110" s="21" customFormat="1" ht="99.95" hidden="1" customHeight="1" x14ac:dyDescent="0.25">
      <c r="B120" s="307">
        <v>0.13333333333333333</v>
      </c>
      <c r="C120" s="91">
        <f t="shared" si="33"/>
        <v>103</v>
      </c>
      <c r="D120" s="1"/>
      <c r="E120" s="2" t="s">
        <v>32</v>
      </c>
      <c r="F120" s="81" t="s">
        <v>1031</v>
      </c>
      <c r="G120" s="19" t="s">
        <v>11</v>
      </c>
      <c r="H120" s="16">
        <v>42090</v>
      </c>
      <c r="I120" s="56" t="s">
        <v>110</v>
      </c>
      <c r="J120" s="14" t="s">
        <v>124</v>
      </c>
      <c r="K120" s="74" t="s">
        <v>606</v>
      </c>
      <c r="L120" s="5">
        <v>154</v>
      </c>
      <c r="M120" s="13">
        <v>432117</v>
      </c>
      <c r="N120" s="13" t="s">
        <v>425</v>
      </c>
      <c r="O120" s="8">
        <v>1346232156</v>
      </c>
      <c r="P120" s="80" t="s">
        <v>20</v>
      </c>
      <c r="Q120" s="4" t="s">
        <v>15</v>
      </c>
      <c r="R120" s="69"/>
      <c r="S120" s="231"/>
      <c r="T120" s="70"/>
      <c r="U120" s="77">
        <v>103</v>
      </c>
      <c r="V120" s="203">
        <v>42172</v>
      </c>
      <c r="W120" s="204">
        <v>0</v>
      </c>
      <c r="X120" s="14" t="s">
        <v>21</v>
      </c>
      <c r="Y120" s="14" t="s">
        <v>21</v>
      </c>
      <c r="Z120" s="14" t="s">
        <v>80</v>
      </c>
      <c r="AA120" s="14" t="s">
        <v>80</v>
      </c>
      <c r="AB120" s="57" t="s">
        <v>1497</v>
      </c>
      <c r="AC120" s="15">
        <v>900858947</v>
      </c>
      <c r="AD120" s="2" t="s">
        <v>76</v>
      </c>
      <c r="AE120" s="4">
        <v>42171</v>
      </c>
      <c r="AF120" s="6" t="s">
        <v>607</v>
      </c>
      <c r="AG120" s="4" t="s">
        <v>173</v>
      </c>
      <c r="AH120" s="8">
        <v>109815</v>
      </c>
      <c r="AI120" s="4">
        <v>42171</v>
      </c>
      <c r="AJ120" s="305" t="s">
        <v>675</v>
      </c>
      <c r="AK120" s="306" t="s">
        <v>1493</v>
      </c>
      <c r="AL120" s="306" t="s">
        <v>678</v>
      </c>
      <c r="AM120" s="8"/>
      <c r="AN120" s="8">
        <v>1346232154</v>
      </c>
      <c r="AO120" s="11"/>
      <c r="AP120" s="18">
        <f t="shared" si="34"/>
        <v>1346232154</v>
      </c>
      <c r="AQ120" s="24" t="s">
        <v>1342</v>
      </c>
      <c r="AR120" s="25" t="s">
        <v>1343</v>
      </c>
      <c r="AS120" s="25" t="s">
        <v>1344</v>
      </c>
      <c r="AT120" s="25" t="s">
        <v>1441</v>
      </c>
      <c r="AU120" s="26">
        <v>42173</v>
      </c>
      <c r="AV120" s="23">
        <v>42173</v>
      </c>
      <c r="AW120" s="4">
        <f>+AV120+(5*30)</f>
        <v>42323</v>
      </c>
      <c r="AX120" s="8">
        <f t="shared" si="51"/>
        <v>150</v>
      </c>
      <c r="AY120" s="7">
        <f>+AW120+(5*365)</f>
        <v>44148</v>
      </c>
      <c r="AZ120" s="8"/>
      <c r="BA120" s="212" t="s">
        <v>102</v>
      </c>
      <c r="BB120" s="17" t="e">
        <f>LOOKUP(BA120,#REF!,#REF!)</f>
        <v>#REF!</v>
      </c>
      <c r="BC120" s="310"/>
      <c r="BD120" s="63"/>
      <c r="BE120" s="28"/>
      <c r="BF120" s="30"/>
      <c r="BG120" s="30"/>
      <c r="BH120" s="28"/>
      <c r="BI120" s="31"/>
      <c r="BJ120" s="66"/>
      <c r="BK120" s="79"/>
      <c r="BL120" s="32"/>
      <c r="BM120" s="32"/>
      <c r="BN120" s="55"/>
      <c r="BO120" s="33"/>
      <c r="BP120" s="67"/>
      <c r="BQ120" s="73"/>
      <c r="BR120" s="35"/>
      <c r="BS120" s="36"/>
      <c r="BT120" s="62"/>
      <c r="BU120" s="37"/>
      <c r="BV120" s="316">
        <f t="shared" si="35"/>
        <v>0</v>
      </c>
      <c r="BW120" s="317">
        <f t="shared" si="36"/>
        <v>0</v>
      </c>
      <c r="BX120" s="234">
        <f t="shared" si="37"/>
        <v>1346232154</v>
      </c>
      <c r="BY120" s="41"/>
      <c r="BZ120" s="29"/>
      <c r="CA120" s="29"/>
      <c r="CB120" s="29"/>
      <c r="CC120" s="40"/>
      <c r="CD120" s="42"/>
      <c r="CE120" s="34"/>
      <c r="CF120" s="34"/>
      <c r="CG120" s="34"/>
      <c r="CH120" s="33"/>
      <c r="CI120" s="43"/>
      <c r="CJ120" s="44"/>
      <c r="CK120" s="38"/>
      <c r="CL120" s="38"/>
      <c r="CM120" s="39"/>
      <c r="CN120" s="45"/>
      <c r="CO120" s="71">
        <f t="shared" si="58"/>
        <v>42323</v>
      </c>
      <c r="CP120" s="46"/>
      <c r="CQ120" s="72"/>
      <c r="CR120" s="47"/>
      <c r="CS120" s="287" t="e">
        <f>+SUMIFS(#REF!,#REF!,AH120)</f>
        <v>#REF!</v>
      </c>
      <c r="CT120" s="288" t="e">
        <f>+SUMIFS(#REF!,#REF!,BD120)+SUMIFS(#REF!,#REF!,BJ120)+SUMIFS(#REF!,#REF!,BP120)</f>
        <v>#REF!</v>
      </c>
      <c r="CU120" s="228" t="e">
        <f t="shared" si="38"/>
        <v>#REF!</v>
      </c>
      <c r="CV120" s="225"/>
      <c r="CW120" s="58" t="str">
        <f t="shared" si="52"/>
        <v>EJECUCION</v>
      </c>
      <c r="CX120" s="292"/>
      <c r="CY120" s="60">
        <f t="shared" si="53"/>
        <v>42173</v>
      </c>
      <c r="CZ120" s="58">
        <f t="shared" si="54"/>
        <v>42323</v>
      </c>
      <c r="DA120" s="59">
        <f t="shared" si="44"/>
        <v>150</v>
      </c>
      <c r="DB120" s="160">
        <f t="shared" si="55"/>
        <v>104</v>
      </c>
      <c r="DC120" s="301">
        <f t="shared" si="39"/>
        <v>69.333333333333343</v>
      </c>
      <c r="DD120" s="299"/>
      <c r="DE120" s="59">
        <f t="shared" si="40"/>
        <v>69.333333333333343</v>
      </c>
      <c r="DF120" s="303" t="e">
        <f t="shared" si="41"/>
        <v>#REF!</v>
      </c>
    </row>
    <row r="121" spans="2:110" s="21" customFormat="1" ht="99.95" hidden="1" customHeight="1" x14ac:dyDescent="0.25">
      <c r="B121" s="307">
        <v>0.13333333333333333</v>
      </c>
      <c r="C121" s="91">
        <f t="shared" si="33"/>
        <v>93</v>
      </c>
      <c r="D121" s="1"/>
      <c r="E121" s="2" t="s">
        <v>33</v>
      </c>
      <c r="F121" s="81" t="s">
        <v>1030</v>
      </c>
      <c r="G121" s="19" t="s">
        <v>599</v>
      </c>
      <c r="H121" s="16">
        <v>42090</v>
      </c>
      <c r="I121" s="56" t="s">
        <v>110</v>
      </c>
      <c r="J121" s="14" t="s">
        <v>121</v>
      </c>
      <c r="K121" s="74" t="s">
        <v>608</v>
      </c>
      <c r="L121" s="5">
        <v>155</v>
      </c>
      <c r="M121" s="13">
        <v>251725</v>
      </c>
      <c r="N121" s="13" t="s">
        <v>609</v>
      </c>
      <c r="O121" s="8">
        <v>41300000</v>
      </c>
      <c r="P121" s="80" t="s">
        <v>20</v>
      </c>
      <c r="Q121" s="4" t="s">
        <v>15</v>
      </c>
      <c r="R121" s="69"/>
      <c r="S121" s="231"/>
      <c r="T121" s="70"/>
      <c r="U121" s="77">
        <v>93</v>
      </c>
      <c r="V121" s="203">
        <v>42143</v>
      </c>
      <c r="W121" s="204">
        <v>0</v>
      </c>
      <c r="X121" s="14" t="s">
        <v>21</v>
      </c>
      <c r="Y121" s="14" t="s">
        <v>21</v>
      </c>
      <c r="Z121" s="14" t="s">
        <v>80</v>
      </c>
      <c r="AA121" s="14" t="s">
        <v>80</v>
      </c>
      <c r="AB121" s="57" t="s">
        <v>1211</v>
      </c>
      <c r="AC121" s="14" t="s">
        <v>1212</v>
      </c>
      <c r="AD121" s="2" t="s">
        <v>70</v>
      </c>
      <c r="AE121" s="4">
        <v>42143</v>
      </c>
      <c r="AF121" s="6" t="s">
        <v>610</v>
      </c>
      <c r="AG121" s="4" t="s">
        <v>188</v>
      </c>
      <c r="AH121" s="8">
        <v>96415</v>
      </c>
      <c r="AI121" s="4">
        <v>42143</v>
      </c>
      <c r="AJ121" s="305" t="s">
        <v>675</v>
      </c>
      <c r="AK121" s="306" t="s">
        <v>1487</v>
      </c>
      <c r="AL121" s="306" t="s">
        <v>679</v>
      </c>
      <c r="AM121" s="8"/>
      <c r="AN121" s="8">
        <v>40066060</v>
      </c>
      <c r="AO121" s="11"/>
      <c r="AP121" s="18">
        <f t="shared" si="34"/>
        <v>40066060</v>
      </c>
      <c r="AQ121" s="24" t="s">
        <v>59</v>
      </c>
      <c r="AR121" s="25" t="s">
        <v>1213</v>
      </c>
      <c r="AS121" s="25" t="s">
        <v>1214</v>
      </c>
      <c r="AT121" s="25" t="s">
        <v>3</v>
      </c>
      <c r="AU121" s="26">
        <v>42145</v>
      </c>
      <c r="AV121" s="4">
        <v>42145</v>
      </c>
      <c r="AW121" s="4">
        <v>42308</v>
      </c>
      <c r="AX121" s="8">
        <f t="shared" si="51"/>
        <v>163</v>
      </c>
      <c r="AY121" s="7">
        <f>+AW121+(5*365)</f>
        <v>44133</v>
      </c>
      <c r="AZ121" s="8"/>
      <c r="BA121" s="212" t="s">
        <v>103</v>
      </c>
      <c r="BB121" s="17" t="e">
        <f>LOOKUP(BA121,#REF!,#REF!)</f>
        <v>#REF!</v>
      </c>
      <c r="BC121" s="310" t="s">
        <v>1757</v>
      </c>
      <c r="BD121" s="63"/>
      <c r="BE121" s="28"/>
      <c r="BF121" s="30"/>
      <c r="BG121" s="30"/>
      <c r="BH121" s="28"/>
      <c r="BI121" s="31"/>
      <c r="BJ121" s="66"/>
      <c r="BK121" s="79"/>
      <c r="BL121" s="32"/>
      <c r="BM121" s="32"/>
      <c r="BN121" s="55"/>
      <c r="BO121" s="33"/>
      <c r="BP121" s="67"/>
      <c r="BQ121" s="73"/>
      <c r="BR121" s="35"/>
      <c r="BS121" s="36"/>
      <c r="BT121" s="62"/>
      <c r="BU121" s="37"/>
      <c r="BV121" s="316">
        <f t="shared" si="35"/>
        <v>0</v>
      </c>
      <c r="BW121" s="317">
        <f t="shared" si="36"/>
        <v>0</v>
      </c>
      <c r="BX121" s="234">
        <f t="shared" si="37"/>
        <v>40066060</v>
      </c>
      <c r="BY121" s="41"/>
      <c r="BZ121" s="29"/>
      <c r="CA121" s="29"/>
      <c r="CB121" s="29"/>
      <c r="CC121" s="40"/>
      <c r="CD121" s="42"/>
      <c r="CE121" s="34"/>
      <c r="CF121" s="34"/>
      <c r="CG121" s="34"/>
      <c r="CH121" s="33"/>
      <c r="CI121" s="43"/>
      <c r="CJ121" s="44"/>
      <c r="CK121" s="38"/>
      <c r="CL121" s="38"/>
      <c r="CM121" s="39"/>
      <c r="CN121" s="45"/>
      <c r="CO121" s="71">
        <f t="shared" si="58"/>
        <v>42308</v>
      </c>
      <c r="CP121" s="46"/>
      <c r="CQ121" s="72"/>
      <c r="CR121" s="47"/>
      <c r="CS121" s="287" t="e">
        <f>+SUMIFS(#REF!,#REF!,AH121)</f>
        <v>#REF!</v>
      </c>
      <c r="CT121" s="288" t="e">
        <f>+SUMIFS(#REF!,#REF!,BD121)+SUMIFS(#REF!,#REF!,BJ121)+SUMIFS(#REF!,#REF!,BP121)</f>
        <v>#REF!</v>
      </c>
      <c r="CU121" s="228" t="e">
        <f t="shared" si="38"/>
        <v>#REF!</v>
      </c>
      <c r="CV121" s="225"/>
      <c r="CW121" s="58" t="str">
        <f t="shared" si="52"/>
        <v>EJECUCION</v>
      </c>
      <c r="CX121" s="292"/>
      <c r="CY121" s="60">
        <f t="shared" si="53"/>
        <v>42145</v>
      </c>
      <c r="CZ121" s="58">
        <f t="shared" si="54"/>
        <v>42308</v>
      </c>
      <c r="DA121" s="59">
        <f t="shared" si="44"/>
        <v>163</v>
      </c>
      <c r="DB121" s="160">
        <f t="shared" si="55"/>
        <v>132</v>
      </c>
      <c r="DC121" s="301">
        <f t="shared" si="39"/>
        <v>80.981595092024534</v>
      </c>
      <c r="DD121" s="299"/>
      <c r="DE121" s="59">
        <f t="shared" si="40"/>
        <v>80.981595092024534</v>
      </c>
      <c r="DF121" s="303" t="e">
        <f t="shared" si="41"/>
        <v>#REF!</v>
      </c>
    </row>
    <row r="122" spans="2:110" s="21" customFormat="1" ht="99.95" hidden="1" customHeight="1" x14ac:dyDescent="0.25">
      <c r="B122" s="307">
        <v>0.13333333333333333</v>
      </c>
      <c r="C122" s="91">
        <f t="shared" si="33"/>
        <v>37</v>
      </c>
      <c r="D122" s="1"/>
      <c r="E122" s="2" t="s">
        <v>32</v>
      </c>
      <c r="F122" s="81" t="s">
        <v>1032</v>
      </c>
      <c r="G122" s="19" t="s">
        <v>577</v>
      </c>
      <c r="H122" s="16">
        <v>42090</v>
      </c>
      <c r="I122" s="56" t="s">
        <v>62</v>
      </c>
      <c r="J122" s="14" t="s">
        <v>125</v>
      </c>
      <c r="K122" s="74" t="s">
        <v>596</v>
      </c>
      <c r="L122" s="5">
        <v>138</v>
      </c>
      <c r="M122" s="13">
        <v>461819</v>
      </c>
      <c r="N122" s="13" t="s">
        <v>574</v>
      </c>
      <c r="O122" s="8">
        <v>22000000</v>
      </c>
      <c r="P122" s="80" t="s">
        <v>20</v>
      </c>
      <c r="Q122" s="4" t="s">
        <v>15</v>
      </c>
      <c r="R122" s="69"/>
      <c r="S122" s="231"/>
      <c r="T122" s="70"/>
      <c r="U122" s="77">
        <v>37</v>
      </c>
      <c r="V122" s="203">
        <v>42123</v>
      </c>
      <c r="W122" s="204">
        <v>0</v>
      </c>
      <c r="X122" s="14" t="s">
        <v>21</v>
      </c>
      <c r="Y122" s="14" t="s">
        <v>21</v>
      </c>
      <c r="Z122" s="14" t="s">
        <v>80</v>
      </c>
      <c r="AA122" s="14" t="s">
        <v>80</v>
      </c>
      <c r="AB122" s="57" t="s">
        <v>1144</v>
      </c>
      <c r="AC122" s="15">
        <v>900114950</v>
      </c>
      <c r="AD122" s="2" t="s">
        <v>76</v>
      </c>
      <c r="AE122" s="4">
        <v>42121</v>
      </c>
      <c r="AF122" s="6" t="s">
        <v>597</v>
      </c>
      <c r="AG122" s="4" t="s">
        <v>588</v>
      </c>
      <c r="AH122" s="8">
        <v>82215</v>
      </c>
      <c r="AI122" s="4">
        <v>42117</v>
      </c>
      <c r="AJ122" s="305" t="s">
        <v>675</v>
      </c>
      <c r="AK122" s="306" t="s">
        <v>1480</v>
      </c>
      <c r="AL122" s="306" t="s">
        <v>679</v>
      </c>
      <c r="AM122" s="8"/>
      <c r="AN122" s="8">
        <v>13153350</v>
      </c>
      <c r="AO122" s="11"/>
      <c r="AP122" s="18">
        <f t="shared" si="34"/>
        <v>13153350</v>
      </c>
      <c r="AQ122" s="48" t="s">
        <v>40</v>
      </c>
      <c r="AR122" s="49" t="s">
        <v>101</v>
      </c>
      <c r="AS122" s="49" t="s">
        <v>101</v>
      </c>
      <c r="AT122" s="49" t="s">
        <v>101</v>
      </c>
      <c r="AU122" s="50" t="s">
        <v>101</v>
      </c>
      <c r="AV122" s="4">
        <v>42129</v>
      </c>
      <c r="AW122" s="4">
        <f>+AV122+60</f>
        <v>42189</v>
      </c>
      <c r="AX122" s="8">
        <f t="shared" si="51"/>
        <v>60</v>
      </c>
      <c r="AY122" s="8"/>
      <c r="AZ122" s="8"/>
      <c r="BA122" s="212" t="s">
        <v>54</v>
      </c>
      <c r="BB122" s="17" t="e">
        <f>LOOKUP(BA122,#REF!,#REF!)</f>
        <v>#REF!</v>
      </c>
      <c r="BC122" s="310"/>
      <c r="BD122" s="89"/>
      <c r="BE122" s="28"/>
      <c r="BF122" s="30"/>
      <c r="BG122" s="30"/>
      <c r="BH122" s="28"/>
      <c r="BI122" s="31"/>
      <c r="BJ122" s="66"/>
      <c r="BK122" s="79"/>
      <c r="BL122" s="32"/>
      <c r="BM122" s="32"/>
      <c r="BN122" s="55"/>
      <c r="BO122" s="33"/>
      <c r="BP122" s="67"/>
      <c r="BQ122" s="73"/>
      <c r="BR122" s="35"/>
      <c r="BS122" s="36"/>
      <c r="BT122" s="62"/>
      <c r="BU122" s="37"/>
      <c r="BV122" s="316">
        <f t="shared" si="35"/>
        <v>0</v>
      </c>
      <c r="BW122" s="317">
        <f t="shared" si="36"/>
        <v>0</v>
      </c>
      <c r="BX122" s="234">
        <f t="shared" si="37"/>
        <v>13153350</v>
      </c>
      <c r="BY122" s="41"/>
      <c r="BZ122" s="29"/>
      <c r="CA122" s="29"/>
      <c r="CB122" s="29"/>
      <c r="CC122" s="40"/>
      <c r="CD122" s="42"/>
      <c r="CE122" s="34"/>
      <c r="CF122" s="34"/>
      <c r="CG122" s="34"/>
      <c r="CH122" s="33"/>
      <c r="CI122" s="43"/>
      <c r="CJ122" s="44"/>
      <c r="CK122" s="38"/>
      <c r="CL122" s="38"/>
      <c r="CM122" s="39"/>
      <c r="CN122" s="45"/>
      <c r="CO122" s="71">
        <f t="shared" si="58"/>
        <v>42189</v>
      </c>
      <c r="CP122" s="46"/>
      <c r="CQ122" s="72"/>
      <c r="CR122" s="47"/>
      <c r="CS122" s="287" t="e">
        <f>+SUMIFS(#REF!,#REF!,AH122)</f>
        <v>#REF!</v>
      </c>
      <c r="CT122" s="288" t="e">
        <f>+SUMIFS(#REF!,#REF!,BD122)+SUMIFS(#REF!,#REF!,BJ122)+SUMIFS(#REF!,#REF!,BP122)</f>
        <v>#REF!</v>
      </c>
      <c r="CU122" s="228" t="e">
        <f t="shared" si="38"/>
        <v>#REF!</v>
      </c>
      <c r="CV122" s="225"/>
      <c r="CW122" s="58" t="str">
        <f t="shared" si="52"/>
        <v>EJECUCION</v>
      </c>
      <c r="CX122" s="292"/>
      <c r="CY122" s="60">
        <f t="shared" si="53"/>
        <v>42129</v>
      </c>
      <c r="CZ122" s="58">
        <f t="shared" si="54"/>
        <v>42189</v>
      </c>
      <c r="DA122" s="59">
        <f t="shared" si="44"/>
        <v>60</v>
      </c>
      <c r="DB122" s="160">
        <f t="shared" si="55"/>
        <v>148</v>
      </c>
      <c r="DC122" s="301">
        <f t="shared" si="39"/>
        <v>100</v>
      </c>
      <c r="DD122" s="299"/>
      <c r="DE122" s="59">
        <f t="shared" si="40"/>
        <v>100</v>
      </c>
      <c r="DF122" s="303" t="e">
        <f t="shared" si="41"/>
        <v>#REF!</v>
      </c>
    </row>
    <row r="123" spans="2:110" s="21" customFormat="1" ht="99.95" hidden="1" customHeight="1" x14ac:dyDescent="0.25">
      <c r="B123" s="307">
        <v>6.6666666666666666E-2</v>
      </c>
      <c r="C123" s="91">
        <f t="shared" si="33"/>
        <v>58</v>
      </c>
      <c r="D123" s="1"/>
      <c r="E123" s="2" t="s">
        <v>32</v>
      </c>
      <c r="F123" s="81" t="s">
        <v>977</v>
      </c>
      <c r="G123" s="76"/>
      <c r="H123" s="16">
        <v>42090</v>
      </c>
      <c r="I123" s="56" t="s">
        <v>105</v>
      </c>
      <c r="J123" s="14" t="s">
        <v>125</v>
      </c>
      <c r="K123" s="74" t="s">
        <v>638</v>
      </c>
      <c r="L123" s="5">
        <v>232</v>
      </c>
      <c r="M123" s="13">
        <v>861017</v>
      </c>
      <c r="N123" s="13" t="s">
        <v>615</v>
      </c>
      <c r="O123" s="8">
        <v>2400000</v>
      </c>
      <c r="P123" s="80" t="s">
        <v>20</v>
      </c>
      <c r="Q123" s="4" t="s">
        <v>15</v>
      </c>
      <c r="R123" s="69"/>
      <c r="S123" s="231"/>
      <c r="T123" s="70"/>
      <c r="U123" s="109">
        <v>58</v>
      </c>
      <c r="V123" s="203">
        <v>42090</v>
      </c>
      <c r="W123" s="204">
        <v>0</v>
      </c>
      <c r="X123" s="14" t="s">
        <v>58</v>
      </c>
      <c r="Y123" s="14" t="s">
        <v>159</v>
      </c>
      <c r="Z123" s="14" t="s">
        <v>341</v>
      </c>
      <c r="AA123" s="14" t="s">
        <v>342</v>
      </c>
      <c r="AB123" s="57" t="s">
        <v>639</v>
      </c>
      <c r="AC123" s="15">
        <v>892399989</v>
      </c>
      <c r="AD123" s="2" t="s">
        <v>77</v>
      </c>
      <c r="AE123" s="4">
        <v>42089</v>
      </c>
      <c r="AF123" s="6" t="s">
        <v>640</v>
      </c>
      <c r="AG123" s="4" t="s">
        <v>169</v>
      </c>
      <c r="AH123" s="8">
        <v>68215</v>
      </c>
      <c r="AI123" s="4">
        <v>42089</v>
      </c>
      <c r="AJ123" s="305" t="s">
        <v>675</v>
      </c>
      <c r="AK123" s="306" t="s">
        <v>676</v>
      </c>
      <c r="AL123" s="306" t="s">
        <v>677</v>
      </c>
      <c r="AM123" s="8"/>
      <c r="AN123" s="8">
        <v>2400000</v>
      </c>
      <c r="AO123" s="11"/>
      <c r="AP123" s="18">
        <f t="shared" si="34"/>
        <v>2400000</v>
      </c>
      <c r="AQ123" s="48" t="s">
        <v>40</v>
      </c>
      <c r="AR123" s="49" t="s">
        <v>101</v>
      </c>
      <c r="AS123" s="49" t="s">
        <v>101</v>
      </c>
      <c r="AT123" s="49" t="s">
        <v>101</v>
      </c>
      <c r="AU123" s="50" t="s">
        <v>101</v>
      </c>
      <c r="AV123" s="4" t="s">
        <v>1044</v>
      </c>
      <c r="AW123" s="4" t="e">
        <f>+AV123+234</f>
        <v>#VALUE!</v>
      </c>
      <c r="AX123" s="8" t="e">
        <f t="shared" si="51"/>
        <v>#VALUE!</v>
      </c>
      <c r="AY123" s="8"/>
      <c r="AZ123" s="8"/>
      <c r="BA123" s="212" t="s">
        <v>142</v>
      </c>
      <c r="BB123" s="17" t="e">
        <f>LOOKUP(BA123,#REF!,#REF!)</f>
        <v>#REF!</v>
      </c>
      <c r="BC123" s="310"/>
      <c r="BD123" s="63"/>
      <c r="BE123" s="28"/>
      <c r="BF123" s="30"/>
      <c r="BG123" s="30"/>
      <c r="BH123" s="28"/>
      <c r="BI123" s="31"/>
      <c r="BJ123" s="66"/>
      <c r="BK123" s="79"/>
      <c r="BL123" s="32"/>
      <c r="BM123" s="32"/>
      <c r="BN123" s="55"/>
      <c r="BO123" s="33"/>
      <c r="BP123" s="67"/>
      <c r="BQ123" s="73"/>
      <c r="BR123" s="35"/>
      <c r="BS123" s="36"/>
      <c r="BT123" s="62"/>
      <c r="BU123" s="37"/>
      <c r="BV123" s="316">
        <f t="shared" si="35"/>
        <v>0</v>
      </c>
      <c r="BW123" s="317">
        <f t="shared" si="36"/>
        <v>0</v>
      </c>
      <c r="BX123" s="234">
        <f t="shared" si="37"/>
        <v>2400000</v>
      </c>
      <c r="BY123" s="41"/>
      <c r="BZ123" s="29"/>
      <c r="CA123" s="29"/>
      <c r="CB123" s="29"/>
      <c r="CC123" s="40"/>
      <c r="CD123" s="42"/>
      <c r="CE123" s="34"/>
      <c r="CF123" s="34"/>
      <c r="CG123" s="34"/>
      <c r="CH123" s="33"/>
      <c r="CI123" s="43"/>
      <c r="CJ123" s="44"/>
      <c r="CK123" s="38"/>
      <c r="CL123" s="38"/>
      <c r="CM123" s="39"/>
      <c r="CN123" s="45"/>
      <c r="CO123" s="71" t="e">
        <f t="shared" si="58"/>
        <v>#VALUE!</v>
      </c>
      <c r="CP123" s="46"/>
      <c r="CQ123" s="72"/>
      <c r="CR123" s="47"/>
      <c r="CS123" s="287" t="e">
        <f>+SUMIFS(#REF!,#REF!,AH123)</f>
        <v>#REF!</v>
      </c>
      <c r="CT123" s="288" t="e">
        <f>+SUMIFS(#REF!,#REF!,BD123)+SUMIFS(#REF!,#REF!,BJ123)+SUMIFS(#REF!,#REF!,BP123)</f>
        <v>#REF!</v>
      </c>
      <c r="CU123" s="228" t="e">
        <f t="shared" si="38"/>
        <v>#REF!</v>
      </c>
      <c r="CV123" s="225"/>
      <c r="CW123" s="58" t="str">
        <f t="shared" si="52"/>
        <v>EJECUCION</v>
      </c>
      <c r="CX123" s="292"/>
      <c r="CY123" s="60" t="str">
        <f t="shared" si="53"/>
        <v>ACTA DE INICIO</v>
      </c>
      <c r="CZ123" s="58" t="e">
        <f t="shared" si="54"/>
        <v>#VALUE!</v>
      </c>
      <c r="DA123" s="59" t="e">
        <f t="shared" si="44"/>
        <v>#VALUE!</v>
      </c>
      <c r="DB123" s="160" t="e">
        <f t="shared" si="55"/>
        <v>#VALUE!</v>
      </c>
      <c r="DC123" s="301" t="e">
        <f t="shared" si="39"/>
        <v>#VALUE!</v>
      </c>
      <c r="DD123" s="299"/>
      <c r="DE123" s="59" t="e">
        <f t="shared" si="40"/>
        <v>#VALUE!</v>
      </c>
      <c r="DF123" s="303" t="e">
        <f t="shared" si="41"/>
        <v>#REF!</v>
      </c>
    </row>
    <row r="124" spans="2:110" s="21" customFormat="1" ht="99.95" hidden="1" customHeight="1" x14ac:dyDescent="0.25">
      <c r="B124" s="307">
        <v>6.6666666666666666E-2</v>
      </c>
      <c r="C124" s="98">
        <f t="shared" si="33"/>
        <v>2008</v>
      </c>
      <c r="D124" s="1"/>
      <c r="E124" s="2" t="s">
        <v>211</v>
      </c>
      <c r="F124" s="81" t="s">
        <v>1508</v>
      </c>
      <c r="G124" s="76"/>
      <c r="H124" s="16">
        <v>42090</v>
      </c>
      <c r="I124" s="56" t="s">
        <v>212</v>
      </c>
      <c r="J124" s="14" t="s">
        <v>121</v>
      </c>
      <c r="K124" s="74" t="s">
        <v>658</v>
      </c>
      <c r="L124" s="5"/>
      <c r="M124" s="13"/>
      <c r="N124" s="13"/>
      <c r="O124" s="8">
        <f>+AN124</f>
        <v>291810645.62</v>
      </c>
      <c r="P124" s="80" t="s">
        <v>20</v>
      </c>
      <c r="Q124" s="4" t="s">
        <v>15</v>
      </c>
      <c r="R124" s="69"/>
      <c r="S124" s="231"/>
      <c r="T124" s="70"/>
      <c r="U124" s="109">
        <v>2008</v>
      </c>
      <c r="V124" s="203">
        <v>42090</v>
      </c>
      <c r="W124" s="204">
        <v>0</v>
      </c>
      <c r="X124" s="14" t="s">
        <v>58</v>
      </c>
      <c r="Y124" s="14" t="s">
        <v>653</v>
      </c>
      <c r="Z124" s="14" t="s">
        <v>80</v>
      </c>
      <c r="AA124" s="14" t="s">
        <v>80</v>
      </c>
      <c r="AB124" s="57" t="s">
        <v>655</v>
      </c>
      <c r="AC124" s="15">
        <v>860067479</v>
      </c>
      <c r="AD124" s="2" t="s">
        <v>67</v>
      </c>
      <c r="AE124" s="4">
        <v>42090</v>
      </c>
      <c r="AF124" s="6" t="s">
        <v>670</v>
      </c>
      <c r="AG124" s="4" t="s">
        <v>671</v>
      </c>
      <c r="AH124" s="8">
        <v>69815</v>
      </c>
      <c r="AI124" s="4">
        <v>42094</v>
      </c>
      <c r="AJ124" s="305" t="s">
        <v>675</v>
      </c>
      <c r="AK124" s="306" t="s">
        <v>1430</v>
      </c>
      <c r="AL124" s="306" t="s">
        <v>679</v>
      </c>
      <c r="AM124" s="8"/>
      <c r="AN124" s="8">
        <v>291810645.62</v>
      </c>
      <c r="AO124" s="11"/>
      <c r="AP124" s="18">
        <f t="shared" si="34"/>
        <v>291810645.62</v>
      </c>
      <c r="AQ124" s="48" t="s">
        <v>40</v>
      </c>
      <c r="AR124" s="49" t="s">
        <v>101</v>
      </c>
      <c r="AS124" s="49" t="s">
        <v>101</v>
      </c>
      <c r="AT124" s="49" t="s">
        <v>101</v>
      </c>
      <c r="AU124" s="50" t="s">
        <v>101</v>
      </c>
      <c r="AV124" s="7">
        <v>42090</v>
      </c>
      <c r="AW124" s="4">
        <v>42282</v>
      </c>
      <c r="AX124" s="8">
        <f t="shared" si="51"/>
        <v>192</v>
      </c>
      <c r="AY124" s="8"/>
      <c r="AZ124" s="8"/>
      <c r="BA124" s="212" t="s">
        <v>222</v>
      </c>
      <c r="BB124" s="17" t="e">
        <f>LOOKUP(BA124,#REF!,#REF!)</f>
        <v>#REF!</v>
      </c>
      <c r="BC124" s="310"/>
      <c r="BD124" s="63"/>
      <c r="BE124" s="28">
        <v>42276</v>
      </c>
      <c r="BF124" s="30">
        <v>76771348.430000007</v>
      </c>
      <c r="BG124" s="346" t="s">
        <v>1674</v>
      </c>
      <c r="BH124" s="28">
        <v>42276</v>
      </c>
      <c r="BI124" s="31"/>
      <c r="BJ124" s="66"/>
      <c r="BK124" s="79"/>
      <c r="BL124" s="32"/>
      <c r="BM124" s="32"/>
      <c r="BN124" s="55"/>
      <c r="BO124" s="33"/>
      <c r="BP124" s="67"/>
      <c r="BQ124" s="73"/>
      <c r="BR124" s="35"/>
      <c r="BS124" s="36"/>
      <c r="BT124" s="62"/>
      <c r="BU124" s="37"/>
      <c r="BV124" s="316">
        <f t="shared" si="35"/>
        <v>0</v>
      </c>
      <c r="BW124" s="317">
        <f t="shared" si="36"/>
        <v>76771348.430000007</v>
      </c>
      <c r="BX124" s="234">
        <f t="shared" si="37"/>
        <v>368581994.05000001</v>
      </c>
      <c r="BY124" s="41"/>
      <c r="BZ124" s="29"/>
      <c r="CA124" s="29"/>
      <c r="CB124" s="29"/>
      <c r="CC124" s="40"/>
      <c r="CD124" s="42"/>
      <c r="CE124" s="34"/>
      <c r="CF124" s="34"/>
      <c r="CG124" s="34"/>
      <c r="CH124" s="33"/>
      <c r="CI124" s="43"/>
      <c r="CJ124" s="44"/>
      <c r="CK124" s="38"/>
      <c r="CL124" s="38"/>
      <c r="CM124" s="39"/>
      <c r="CN124" s="45"/>
      <c r="CO124" s="71">
        <f t="shared" si="58"/>
        <v>42282</v>
      </c>
      <c r="CP124" s="46"/>
      <c r="CQ124" s="72"/>
      <c r="CR124" s="47"/>
      <c r="CS124" s="287" t="e">
        <f>+SUMIFS(#REF!,#REF!,AH124)</f>
        <v>#REF!</v>
      </c>
      <c r="CT124" s="288" t="e">
        <f>+SUMIFS(#REF!,#REF!,BD124)+SUMIFS(#REF!,#REF!,BJ124)+SUMIFS(#REF!,#REF!,BP124)</f>
        <v>#REF!</v>
      </c>
      <c r="CU124" s="228" t="e">
        <f t="shared" si="38"/>
        <v>#REF!</v>
      </c>
      <c r="CV124" s="225"/>
      <c r="CW124" s="58" t="str">
        <f t="shared" si="52"/>
        <v>EJECUCION</v>
      </c>
      <c r="CX124" s="292"/>
      <c r="CY124" s="60">
        <f t="shared" si="53"/>
        <v>42090</v>
      </c>
      <c r="CZ124" s="58">
        <f t="shared" si="54"/>
        <v>42282</v>
      </c>
      <c r="DA124" s="59">
        <f t="shared" si="44"/>
        <v>192</v>
      </c>
      <c r="DB124" s="160">
        <f t="shared" si="55"/>
        <v>187</v>
      </c>
      <c r="DC124" s="301">
        <f t="shared" si="39"/>
        <v>97.395833333333343</v>
      </c>
      <c r="DD124" s="299"/>
      <c r="DE124" s="59">
        <f t="shared" si="40"/>
        <v>97.395833333333343</v>
      </c>
      <c r="DF124" s="303" t="e">
        <f t="shared" si="41"/>
        <v>#REF!</v>
      </c>
    </row>
    <row r="125" spans="2:110" s="21" customFormat="1" ht="99.95" hidden="1" customHeight="1" x14ac:dyDescent="0.25">
      <c r="B125" s="307">
        <v>6.6666666666666666E-2</v>
      </c>
      <c r="C125" s="98">
        <f t="shared" si="33"/>
        <v>2009</v>
      </c>
      <c r="D125" s="1"/>
      <c r="E125" s="2" t="s">
        <v>211</v>
      </c>
      <c r="F125" s="81" t="s">
        <v>1509</v>
      </c>
      <c r="G125" s="76"/>
      <c r="H125" s="16">
        <v>42090</v>
      </c>
      <c r="I125" s="56" t="s">
        <v>212</v>
      </c>
      <c r="J125" s="14" t="s">
        <v>121</v>
      </c>
      <c r="K125" s="74" t="s">
        <v>657</v>
      </c>
      <c r="L125" s="5"/>
      <c r="M125" s="13"/>
      <c r="N125" s="13"/>
      <c r="O125" s="8">
        <f>+AN125</f>
        <v>17747857.190000001</v>
      </c>
      <c r="P125" s="80" t="s">
        <v>20</v>
      </c>
      <c r="Q125" s="4" t="s">
        <v>15</v>
      </c>
      <c r="R125" s="69"/>
      <c r="S125" s="231"/>
      <c r="T125" s="70"/>
      <c r="U125" s="109">
        <v>2009</v>
      </c>
      <c r="V125" s="203">
        <v>42090</v>
      </c>
      <c r="W125" s="204">
        <v>0</v>
      </c>
      <c r="X125" s="14" t="s">
        <v>58</v>
      </c>
      <c r="Y125" s="14" t="s">
        <v>653</v>
      </c>
      <c r="Z125" s="14" t="s">
        <v>80</v>
      </c>
      <c r="AA125" s="14" t="s">
        <v>80</v>
      </c>
      <c r="AB125" s="57" t="s">
        <v>655</v>
      </c>
      <c r="AC125" s="15">
        <v>860067479</v>
      </c>
      <c r="AD125" s="2" t="s">
        <v>67</v>
      </c>
      <c r="AE125" s="4">
        <v>42090</v>
      </c>
      <c r="AF125" s="6" t="s">
        <v>670</v>
      </c>
      <c r="AG125" s="4" t="s">
        <v>671</v>
      </c>
      <c r="AH125" s="8">
        <v>69615</v>
      </c>
      <c r="AI125" s="4">
        <v>42093</v>
      </c>
      <c r="AJ125" s="305" t="s">
        <v>675</v>
      </c>
      <c r="AK125" s="306" t="s">
        <v>1430</v>
      </c>
      <c r="AL125" s="306" t="s">
        <v>679</v>
      </c>
      <c r="AM125" s="8"/>
      <c r="AN125" s="8">
        <v>17747857.190000001</v>
      </c>
      <c r="AO125" s="11"/>
      <c r="AP125" s="18">
        <f t="shared" si="34"/>
        <v>17747857.190000001</v>
      </c>
      <c r="AQ125" s="48" t="s">
        <v>40</v>
      </c>
      <c r="AR125" s="49" t="s">
        <v>101</v>
      </c>
      <c r="AS125" s="49" t="s">
        <v>101</v>
      </c>
      <c r="AT125" s="49" t="s">
        <v>101</v>
      </c>
      <c r="AU125" s="50" t="s">
        <v>101</v>
      </c>
      <c r="AV125" s="7">
        <v>42090</v>
      </c>
      <c r="AW125" s="4">
        <v>42315</v>
      </c>
      <c r="AX125" s="8">
        <f t="shared" si="51"/>
        <v>225</v>
      </c>
      <c r="AY125" s="8"/>
      <c r="AZ125" s="8"/>
      <c r="BA125" s="212" t="s">
        <v>61</v>
      </c>
      <c r="BB125" s="17" t="e">
        <f>LOOKUP(BA125,#REF!,#REF!)</f>
        <v>#REF!</v>
      </c>
      <c r="BC125" s="310"/>
      <c r="BD125" s="63"/>
      <c r="BE125" s="28"/>
      <c r="BF125" s="30"/>
      <c r="BG125" s="30"/>
      <c r="BH125" s="28"/>
      <c r="BI125" s="31"/>
      <c r="BJ125" s="66"/>
      <c r="BK125" s="79"/>
      <c r="BL125" s="32"/>
      <c r="BM125" s="32"/>
      <c r="BN125" s="55"/>
      <c r="BO125" s="33"/>
      <c r="BP125" s="67"/>
      <c r="BQ125" s="73"/>
      <c r="BR125" s="35"/>
      <c r="BS125" s="36"/>
      <c r="BT125" s="62"/>
      <c r="BU125" s="37"/>
      <c r="BV125" s="316">
        <f t="shared" si="35"/>
        <v>0</v>
      </c>
      <c r="BW125" s="317">
        <f t="shared" si="36"/>
        <v>0</v>
      </c>
      <c r="BX125" s="234">
        <f t="shared" si="37"/>
        <v>17747857.190000001</v>
      </c>
      <c r="BY125" s="41"/>
      <c r="BZ125" s="29"/>
      <c r="CA125" s="29"/>
      <c r="CB125" s="29"/>
      <c r="CC125" s="40"/>
      <c r="CD125" s="42"/>
      <c r="CE125" s="34"/>
      <c r="CF125" s="34"/>
      <c r="CG125" s="34"/>
      <c r="CH125" s="33"/>
      <c r="CI125" s="43"/>
      <c r="CJ125" s="44"/>
      <c r="CK125" s="38"/>
      <c r="CL125" s="38"/>
      <c r="CM125" s="39"/>
      <c r="CN125" s="45"/>
      <c r="CO125" s="71">
        <f t="shared" si="58"/>
        <v>42315</v>
      </c>
      <c r="CP125" s="46"/>
      <c r="CQ125" s="72"/>
      <c r="CR125" s="47"/>
      <c r="CS125" s="287" t="e">
        <f>+SUMIFS(#REF!,#REF!,AH125)</f>
        <v>#REF!</v>
      </c>
      <c r="CT125" s="288" t="e">
        <f>+SUMIFS(#REF!,#REF!,BD125)+SUMIFS(#REF!,#REF!,BJ125)+SUMIFS(#REF!,#REF!,BP125)</f>
        <v>#REF!</v>
      </c>
      <c r="CU125" s="228" t="e">
        <f t="shared" si="38"/>
        <v>#REF!</v>
      </c>
      <c r="CV125" s="225"/>
      <c r="CW125" s="58" t="str">
        <f t="shared" si="52"/>
        <v>EJECUCION</v>
      </c>
      <c r="CX125" s="292"/>
      <c r="CY125" s="60">
        <f t="shared" si="53"/>
        <v>42090</v>
      </c>
      <c r="CZ125" s="58">
        <f t="shared" si="54"/>
        <v>42315</v>
      </c>
      <c r="DA125" s="59">
        <f t="shared" si="44"/>
        <v>225</v>
      </c>
      <c r="DB125" s="160">
        <f t="shared" si="55"/>
        <v>187</v>
      </c>
      <c r="DC125" s="301">
        <f t="shared" si="39"/>
        <v>83.111111111111114</v>
      </c>
      <c r="DD125" s="299"/>
      <c r="DE125" s="59">
        <f t="shared" si="40"/>
        <v>83.111111111111114</v>
      </c>
      <c r="DF125" s="303" t="e">
        <f t="shared" si="41"/>
        <v>#REF!</v>
      </c>
    </row>
    <row r="126" spans="2:110" s="21" customFormat="1" ht="99.95" hidden="1" customHeight="1" x14ac:dyDescent="0.25">
      <c r="B126" s="307">
        <v>6.6666666666666666E-2</v>
      </c>
      <c r="C126" s="98">
        <f t="shared" si="33"/>
        <v>2014</v>
      </c>
      <c r="D126" s="1"/>
      <c r="E126" s="2" t="s">
        <v>211</v>
      </c>
      <c r="F126" s="3" t="s">
        <v>1510</v>
      </c>
      <c r="G126" s="76"/>
      <c r="H126" s="16">
        <v>42090</v>
      </c>
      <c r="I126" s="56" t="s">
        <v>212</v>
      </c>
      <c r="J126" s="14" t="s">
        <v>121</v>
      </c>
      <c r="K126" s="74" t="s">
        <v>656</v>
      </c>
      <c r="L126" s="5"/>
      <c r="M126" s="13"/>
      <c r="N126" s="13"/>
      <c r="O126" s="8">
        <f>+AN126</f>
        <v>7736600</v>
      </c>
      <c r="P126" s="80" t="s">
        <v>20</v>
      </c>
      <c r="Q126" s="4" t="s">
        <v>15</v>
      </c>
      <c r="R126" s="69"/>
      <c r="S126" s="231"/>
      <c r="T126" s="70"/>
      <c r="U126" s="109">
        <v>2014</v>
      </c>
      <c r="V126" s="203">
        <v>42090</v>
      </c>
      <c r="W126" s="204">
        <v>0</v>
      </c>
      <c r="X126" s="14" t="s">
        <v>21</v>
      </c>
      <c r="Y126" s="14" t="s">
        <v>21</v>
      </c>
      <c r="Z126" s="14" t="s">
        <v>80</v>
      </c>
      <c r="AA126" s="14" t="s">
        <v>80</v>
      </c>
      <c r="AB126" s="57" t="s">
        <v>485</v>
      </c>
      <c r="AC126" s="15">
        <v>890900943</v>
      </c>
      <c r="AD126" s="2" t="s">
        <v>34</v>
      </c>
      <c r="AE126" s="7">
        <v>42090</v>
      </c>
      <c r="AF126" s="6" t="s">
        <v>672</v>
      </c>
      <c r="AG126" s="4" t="s">
        <v>673</v>
      </c>
      <c r="AH126" s="8">
        <v>69715</v>
      </c>
      <c r="AI126" s="4">
        <v>42093</v>
      </c>
      <c r="AJ126" s="305" t="s">
        <v>675</v>
      </c>
      <c r="AK126" s="306" t="s">
        <v>798</v>
      </c>
      <c r="AL126" s="306" t="s">
        <v>679</v>
      </c>
      <c r="AM126" s="8"/>
      <c r="AN126" s="8">
        <v>7736600</v>
      </c>
      <c r="AO126" s="11"/>
      <c r="AP126" s="18">
        <f t="shared" si="34"/>
        <v>7736600</v>
      </c>
      <c r="AQ126" s="48" t="s">
        <v>40</v>
      </c>
      <c r="AR126" s="49" t="s">
        <v>101</v>
      </c>
      <c r="AS126" s="49" t="s">
        <v>101</v>
      </c>
      <c r="AT126" s="49" t="s">
        <v>101</v>
      </c>
      <c r="AU126" s="50" t="s">
        <v>101</v>
      </c>
      <c r="AV126" s="7">
        <v>42090</v>
      </c>
      <c r="AW126" s="4">
        <v>42315</v>
      </c>
      <c r="AX126" s="8">
        <f t="shared" si="51"/>
        <v>225</v>
      </c>
      <c r="AY126" s="8"/>
      <c r="AZ126" s="8"/>
      <c r="BA126" s="212" t="s">
        <v>54</v>
      </c>
      <c r="BB126" s="17" t="e">
        <f>LOOKUP(BA126,#REF!,#REF!)</f>
        <v>#REF!</v>
      </c>
      <c r="BC126" s="310"/>
      <c r="BD126" s="63"/>
      <c r="BE126" s="28"/>
      <c r="BF126" s="30"/>
      <c r="BG126" s="30"/>
      <c r="BH126" s="28"/>
      <c r="BI126" s="31"/>
      <c r="BJ126" s="66"/>
      <c r="BK126" s="79"/>
      <c r="BL126" s="32"/>
      <c r="BM126" s="32"/>
      <c r="BN126" s="55"/>
      <c r="BO126" s="33"/>
      <c r="BP126" s="67"/>
      <c r="BQ126" s="73"/>
      <c r="BR126" s="35"/>
      <c r="BS126" s="36"/>
      <c r="BT126" s="62"/>
      <c r="BU126" s="37"/>
      <c r="BV126" s="316">
        <f t="shared" si="35"/>
        <v>0</v>
      </c>
      <c r="BW126" s="317">
        <f t="shared" si="36"/>
        <v>0</v>
      </c>
      <c r="BX126" s="234">
        <f t="shared" si="37"/>
        <v>7736600</v>
      </c>
      <c r="BY126" s="41"/>
      <c r="BZ126" s="29"/>
      <c r="CA126" s="29"/>
      <c r="CB126" s="29"/>
      <c r="CC126" s="40"/>
      <c r="CD126" s="42"/>
      <c r="CE126" s="34"/>
      <c r="CF126" s="34"/>
      <c r="CG126" s="34"/>
      <c r="CH126" s="33"/>
      <c r="CI126" s="43"/>
      <c r="CJ126" s="44"/>
      <c r="CK126" s="38"/>
      <c r="CL126" s="38"/>
      <c r="CM126" s="39"/>
      <c r="CN126" s="45"/>
      <c r="CO126" s="71">
        <f t="shared" si="58"/>
        <v>42315</v>
      </c>
      <c r="CP126" s="46"/>
      <c r="CQ126" s="72"/>
      <c r="CR126" s="47"/>
      <c r="CS126" s="287" t="e">
        <f>+SUMIFS(#REF!,#REF!,AH126)</f>
        <v>#REF!</v>
      </c>
      <c r="CT126" s="288" t="e">
        <f>+SUMIFS(#REF!,#REF!,BD126)+SUMIFS(#REF!,#REF!,BJ126)+SUMIFS(#REF!,#REF!,BP126)</f>
        <v>#REF!</v>
      </c>
      <c r="CU126" s="228" t="e">
        <f t="shared" si="38"/>
        <v>#REF!</v>
      </c>
      <c r="CV126" s="225"/>
      <c r="CW126" s="58" t="str">
        <f t="shared" si="52"/>
        <v>EJECUCION</v>
      </c>
      <c r="CX126" s="292"/>
      <c r="CY126" s="60">
        <f t="shared" si="53"/>
        <v>42090</v>
      </c>
      <c r="CZ126" s="58">
        <f t="shared" si="54"/>
        <v>42315</v>
      </c>
      <c r="DA126" s="59">
        <f t="shared" si="44"/>
        <v>225</v>
      </c>
      <c r="DB126" s="160">
        <f t="shared" si="55"/>
        <v>187</v>
      </c>
      <c r="DC126" s="301">
        <f t="shared" si="39"/>
        <v>83.111111111111114</v>
      </c>
      <c r="DD126" s="299"/>
      <c r="DE126" s="59">
        <f t="shared" si="40"/>
        <v>83.111111111111114</v>
      </c>
      <c r="DF126" s="303" t="e">
        <f t="shared" si="41"/>
        <v>#REF!</v>
      </c>
    </row>
    <row r="127" spans="2:110" s="21" customFormat="1" ht="99.95" hidden="1" customHeight="1" x14ac:dyDescent="0.25">
      <c r="B127" s="307">
        <v>6.6666666666666666E-2</v>
      </c>
      <c r="C127" s="98">
        <f t="shared" si="33"/>
        <v>2016</v>
      </c>
      <c r="D127" s="1"/>
      <c r="E127" s="2" t="s">
        <v>211</v>
      </c>
      <c r="F127" s="3" t="s">
        <v>1511</v>
      </c>
      <c r="G127" s="76"/>
      <c r="H127" s="16">
        <v>42090</v>
      </c>
      <c r="I127" s="56" t="s">
        <v>212</v>
      </c>
      <c r="J127" s="14" t="s">
        <v>121</v>
      </c>
      <c r="K127" s="74" t="s">
        <v>654</v>
      </c>
      <c r="L127" s="5"/>
      <c r="M127" s="13"/>
      <c r="N127" s="13"/>
      <c r="O127" s="8">
        <f>+AN127</f>
        <v>57658294.100000001</v>
      </c>
      <c r="P127" s="80" t="s">
        <v>20</v>
      </c>
      <c r="Q127" s="4" t="s">
        <v>15</v>
      </c>
      <c r="R127" s="69"/>
      <c r="S127" s="231"/>
      <c r="T127" s="70"/>
      <c r="U127" s="109">
        <v>2016</v>
      </c>
      <c r="V127" s="203">
        <v>42090</v>
      </c>
      <c r="W127" s="204">
        <v>0</v>
      </c>
      <c r="X127" s="14" t="s">
        <v>58</v>
      </c>
      <c r="Y127" s="14" t="s">
        <v>653</v>
      </c>
      <c r="Z127" s="14" t="s">
        <v>80</v>
      </c>
      <c r="AA127" s="14" t="s">
        <v>80</v>
      </c>
      <c r="AB127" s="57" t="s">
        <v>655</v>
      </c>
      <c r="AC127" s="15">
        <v>860067479</v>
      </c>
      <c r="AD127" s="2" t="s">
        <v>67</v>
      </c>
      <c r="AE127" s="7">
        <v>42090</v>
      </c>
      <c r="AF127" s="6" t="s">
        <v>670</v>
      </c>
      <c r="AG127" s="4" t="s">
        <v>671</v>
      </c>
      <c r="AH127" s="8">
        <v>69515</v>
      </c>
      <c r="AI127" s="4">
        <v>42093</v>
      </c>
      <c r="AJ127" s="305" t="s">
        <v>675</v>
      </c>
      <c r="AK127" s="306" t="s">
        <v>1430</v>
      </c>
      <c r="AL127" s="306" t="s">
        <v>679</v>
      </c>
      <c r="AM127" s="8"/>
      <c r="AN127" s="8">
        <v>57658294.100000001</v>
      </c>
      <c r="AO127" s="11"/>
      <c r="AP127" s="18">
        <f t="shared" si="34"/>
        <v>57658294.100000001</v>
      </c>
      <c r="AQ127" s="48" t="s">
        <v>40</v>
      </c>
      <c r="AR127" s="49" t="s">
        <v>101</v>
      </c>
      <c r="AS127" s="49" t="s">
        <v>101</v>
      </c>
      <c r="AT127" s="49" t="s">
        <v>101</v>
      </c>
      <c r="AU127" s="50" t="s">
        <v>101</v>
      </c>
      <c r="AV127" s="7">
        <v>42090</v>
      </c>
      <c r="AW127" s="4">
        <v>42308</v>
      </c>
      <c r="AX127" s="8">
        <f t="shared" si="51"/>
        <v>218</v>
      </c>
      <c r="AY127" s="8"/>
      <c r="AZ127" s="8"/>
      <c r="BA127" s="212" t="s">
        <v>118</v>
      </c>
      <c r="BB127" s="17" t="e">
        <f>LOOKUP(BA127,#REF!,#REF!)</f>
        <v>#REF!</v>
      </c>
      <c r="BC127" s="310"/>
      <c r="BD127" s="63"/>
      <c r="BE127" s="28">
        <v>42277</v>
      </c>
      <c r="BF127" s="30">
        <v>9610416.4000000004</v>
      </c>
      <c r="BG127" s="346" t="s">
        <v>1674</v>
      </c>
      <c r="BH127" s="28">
        <v>42277</v>
      </c>
      <c r="BI127" s="31"/>
      <c r="BJ127" s="66"/>
      <c r="BK127" s="79"/>
      <c r="BL127" s="32"/>
      <c r="BM127" s="32"/>
      <c r="BN127" s="55"/>
      <c r="BO127" s="33"/>
      <c r="BP127" s="67"/>
      <c r="BQ127" s="73"/>
      <c r="BR127" s="35"/>
      <c r="BS127" s="36"/>
      <c r="BT127" s="62"/>
      <c r="BU127" s="37"/>
      <c r="BV127" s="316">
        <f t="shared" si="35"/>
        <v>0</v>
      </c>
      <c r="BW127" s="317">
        <f t="shared" si="36"/>
        <v>9610416.4000000004</v>
      </c>
      <c r="BX127" s="234">
        <f t="shared" si="37"/>
        <v>67268710.5</v>
      </c>
      <c r="BY127" s="41"/>
      <c r="BZ127" s="29"/>
      <c r="CA127" s="29"/>
      <c r="CB127" s="29"/>
      <c r="CC127" s="40"/>
      <c r="CD127" s="42"/>
      <c r="CE127" s="34"/>
      <c r="CF127" s="34"/>
      <c r="CG127" s="34"/>
      <c r="CH127" s="33"/>
      <c r="CI127" s="43"/>
      <c r="CJ127" s="44"/>
      <c r="CK127" s="38"/>
      <c r="CL127" s="38"/>
      <c r="CM127" s="39"/>
      <c r="CN127" s="45"/>
      <c r="CO127" s="71">
        <f t="shared" si="58"/>
        <v>42308</v>
      </c>
      <c r="CP127" s="46"/>
      <c r="CQ127" s="72"/>
      <c r="CR127" s="47"/>
      <c r="CS127" s="287" t="e">
        <f>+SUMIFS(#REF!,#REF!,AH127)</f>
        <v>#REF!</v>
      </c>
      <c r="CT127" s="288" t="e">
        <f>+SUMIFS(#REF!,#REF!,BD127)+SUMIFS(#REF!,#REF!,BJ127)+SUMIFS(#REF!,#REF!,BP127)</f>
        <v>#REF!</v>
      </c>
      <c r="CU127" s="228" t="e">
        <f t="shared" si="38"/>
        <v>#REF!</v>
      </c>
      <c r="CV127" s="225"/>
      <c r="CW127" s="58" t="str">
        <f t="shared" si="52"/>
        <v>EJECUCION</v>
      </c>
      <c r="CX127" s="292"/>
      <c r="CY127" s="60">
        <f t="shared" si="53"/>
        <v>42090</v>
      </c>
      <c r="CZ127" s="58">
        <f t="shared" si="54"/>
        <v>42308</v>
      </c>
      <c r="DA127" s="59">
        <f t="shared" si="44"/>
        <v>218</v>
      </c>
      <c r="DB127" s="160">
        <f t="shared" si="55"/>
        <v>187</v>
      </c>
      <c r="DC127" s="301">
        <f t="shared" si="39"/>
        <v>85.77981651376146</v>
      </c>
      <c r="DD127" s="299"/>
      <c r="DE127" s="59">
        <f t="shared" si="40"/>
        <v>85.77981651376146</v>
      </c>
      <c r="DF127" s="303" t="e">
        <f t="shared" si="41"/>
        <v>#REF!</v>
      </c>
    </row>
    <row r="128" spans="2:110" s="21" customFormat="1" ht="99.95" hidden="1" customHeight="1" x14ac:dyDescent="0.25">
      <c r="B128" s="307">
        <v>0.13333333333333333</v>
      </c>
      <c r="C128" s="91">
        <f t="shared" si="33"/>
        <v>32</v>
      </c>
      <c r="D128" s="1"/>
      <c r="E128" s="2" t="s">
        <v>33</v>
      </c>
      <c r="F128" s="81" t="s">
        <v>1027</v>
      </c>
      <c r="G128" s="19" t="s">
        <v>578</v>
      </c>
      <c r="H128" s="16">
        <v>42093</v>
      </c>
      <c r="I128" s="56" t="s">
        <v>62</v>
      </c>
      <c r="J128" s="14" t="s">
        <v>235</v>
      </c>
      <c r="K128" s="74" t="s">
        <v>589</v>
      </c>
      <c r="L128" s="5">
        <v>146</v>
      </c>
      <c r="M128" s="13">
        <v>721511</v>
      </c>
      <c r="N128" s="13" t="s">
        <v>590</v>
      </c>
      <c r="O128" s="8">
        <v>20000000</v>
      </c>
      <c r="P128" s="80" t="s">
        <v>20</v>
      </c>
      <c r="Q128" s="4" t="s">
        <v>15</v>
      </c>
      <c r="R128" s="69"/>
      <c r="S128" s="231"/>
      <c r="T128" s="70"/>
      <c r="U128" s="77">
        <v>32</v>
      </c>
      <c r="V128" s="203">
        <v>42117</v>
      </c>
      <c r="W128" s="204">
        <v>0</v>
      </c>
      <c r="X128" s="14" t="s">
        <v>24</v>
      </c>
      <c r="Y128" s="14" t="s">
        <v>24</v>
      </c>
      <c r="Z128" s="14" t="s">
        <v>82</v>
      </c>
      <c r="AA128" s="14" t="s">
        <v>81</v>
      </c>
      <c r="AB128" s="57" t="s">
        <v>907</v>
      </c>
      <c r="AC128" s="15">
        <v>900340270</v>
      </c>
      <c r="AD128" s="2" t="s">
        <v>75</v>
      </c>
      <c r="AE128" s="4">
        <v>42115</v>
      </c>
      <c r="AF128" s="6" t="s">
        <v>591</v>
      </c>
      <c r="AG128" s="4" t="s">
        <v>171</v>
      </c>
      <c r="AH128" s="8">
        <v>80215</v>
      </c>
      <c r="AI128" s="4">
        <v>42116</v>
      </c>
      <c r="AJ128" s="305" t="s">
        <v>680</v>
      </c>
      <c r="AK128" s="306" t="s">
        <v>1478</v>
      </c>
      <c r="AL128" s="306" t="s">
        <v>681</v>
      </c>
      <c r="AM128" s="8"/>
      <c r="AN128" s="8">
        <v>14701211</v>
      </c>
      <c r="AO128" s="11"/>
      <c r="AP128" s="18">
        <f t="shared" si="34"/>
        <v>14701211</v>
      </c>
      <c r="AQ128" s="24" t="s">
        <v>908</v>
      </c>
      <c r="AR128" s="25" t="s">
        <v>360</v>
      </c>
      <c r="AS128" s="25" t="s">
        <v>909</v>
      </c>
      <c r="AT128" s="25" t="s">
        <v>1127</v>
      </c>
      <c r="AU128" s="26">
        <v>42117</v>
      </c>
      <c r="AV128" s="23">
        <v>42121</v>
      </c>
      <c r="AW128" s="4">
        <f>+AV128+30</f>
        <v>42151</v>
      </c>
      <c r="AX128" s="8">
        <f t="shared" si="51"/>
        <v>30</v>
      </c>
      <c r="AY128" s="7">
        <f>+AW128+(3*365)</f>
        <v>43246</v>
      </c>
      <c r="AZ128" s="8"/>
      <c r="BA128" s="212" t="s">
        <v>44</v>
      </c>
      <c r="BB128" s="17" t="e">
        <f>LOOKUP(BA128,#REF!,#REF!)</f>
        <v>#REF!</v>
      </c>
      <c r="BC128" s="310" t="s">
        <v>1748</v>
      </c>
      <c r="BD128" s="89"/>
      <c r="BE128" s="28">
        <v>42144</v>
      </c>
      <c r="BF128" s="30">
        <v>5105198</v>
      </c>
      <c r="BG128" s="346" t="s">
        <v>1446</v>
      </c>
      <c r="BH128" s="28">
        <v>42146</v>
      </c>
      <c r="BI128" s="31">
        <v>0</v>
      </c>
      <c r="BJ128" s="66"/>
      <c r="BK128" s="79"/>
      <c r="BL128" s="32"/>
      <c r="BM128" s="32"/>
      <c r="BN128" s="55"/>
      <c r="BO128" s="33"/>
      <c r="BP128" s="67"/>
      <c r="BQ128" s="73"/>
      <c r="BR128" s="35"/>
      <c r="BS128" s="36"/>
      <c r="BT128" s="62"/>
      <c r="BU128" s="37"/>
      <c r="BV128" s="316">
        <f t="shared" si="35"/>
        <v>0</v>
      </c>
      <c r="BW128" s="317">
        <f t="shared" si="36"/>
        <v>5105198</v>
      </c>
      <c r="BX128" s="234">
        <f t="shared" si="37"/>
        <v>19806409</v>
      </c>
      <c r="BY128" s="41"/>
      <c r="BZ128" s="29"/>
      <c r="CA128" s="29"/>
      <c r="CB128" s="29"/>
      <c r="CC128" s="40"/>
      <c r="CD128" s="42"/>
      <c r="CE128" s="34"/>
      <c r="CF128" s="34"/>
      <c r="CG128" s="34"/>
      <c r="CH128" s="33"/>
      <c r="CI128" s="43"/>
      <c r="CJ128" s="44"/>
      <c r="CK128" s="38"/>
      <c r="CL128" s="38"/>
      <c r="CM128" s="39"/>
      <c r="CN128" s="45"/>
      <c r="CO128" s="71">
        <f t="shared" ref="CO128:CO181" si="59">+IF(BZ128&gt;AW128,IF(CE128&gt;BZ128,IF(CJ128&gt;CE128,CJ128,CE128),BZ128),AW128)</f>
        <v>42151</v>
      </c>
      <c r="CP128" s="46"/>
      <c r="CQ128" s="72"/>
      <c r="CR128" s="47"/>
      <c r="CS128" s="287" t="e">
        <f>+SUMIFS(#REF!,#REF!,AH128)</f>
        <v>#REF!</v>
      </c>
      <c r="CT128" s="288" t="e">
        <f>+SUMIFS(#REF!,#REF!,BD128)+SUMIFS(#REF!,#REF!,BJ128)+SUMIFS(#REF!,#REF!,BP128)</f>
        <v>#REF!</v>
      </c>
      <c r="CU128" s="228" t="e">
        <f t="shared" si="38"/>
        <v>#REF!</v>
      </c>
      <c r="CV128" s="225"/>
      <c r="CW128" s="58" t="str">
        <f t="shared" si="52"/>
        <v>EJECUCION</v>
      </c>
      <c r="CX128" s="292"/>
      <c r="CY128" s="60">
        <f t="shared" si="53"/>
        <v>42121</v>
      </c>
      <c r="CZ128" s="58">
        <f t="shared" si="54"/>
        <v>42151</v>
      </c>
      <c r="DA128" s="59">
        <f t="shared" si="44"/>
        <v>30</v>
      </c>
      <c r="DB128" s="160">
        <f t="shared" si="55"/>
        <v>156</v>
      </c>
      <c r="DC128" s="301">
        <f t="shared" si="39"/>
        <v>100</v>
      </c>
      <c r="DD128" s="299"/>
      <c r="DE128" s="59">
        <f t="shared" si="40"/>
        <v>100</v>
      </c>
      <c r="DF128" s="303" t="e">
        <f t="shared" si="41"/>
        <v>#REF!</v>
      </c>
    </row>
    <row r="129" spans="2:110" s="21" customFormat="1" ht="99.95" hidden="1" customHeight="1" x14ac:dyDescent="0.25">
      <c r="B129" s="307">
        <v>6.6666666666666666E-2</v>
      </c>
      <c r="C129" s="91">
        <f t="shared" si="33"/>
        <v>59</v>
      </c>
      <c r="D129" s="1"/>
      <c r="E129" s="2" t="s">
        <v>221</v>
      </c>
      <c r="F129" s="81" t="s">
        <v>978</v>
      </c>
      <c r="G129" s="76"/>
      <c r="H129" s="16">
        <v>42093</v>
      </c>
      <c r="I129" s="56" t="s">
        <v>105</v>
      </c>
      <c r="J129" s="14" t="s">
        <v>125</v>
      </c>
      <c r="K129" s="74" t="s">
        <v>641</v>
      </c>
      <c r="L129" s="5">
        <v>228</v>
      </c>
      <c r="M129" s="13">
        <v>861017</v>
      </c>
      <c r="N129" s="13" t="s">
        <v>615</v>
      </c>
      <c r="O129" s="8">
        <v>14292000</v>
      </c>
      <c r="P129" s="80" t="s">
        <v>20</v>
      </c>
      <c r="Q129" s="4" t="s">
        <v>15</v>
      </c>
      <c r="R129" s="69"/>
      <c r="S129" s="231"/>
      <c r="T129" s="70"/>
      <c r="U129" s="109">
        <v>59</v>
      </c>
      <c r="V129" s="203">
        <v>42093</v>
      </c>
      <c r="W129" s="204">
        <v>0</v>
      </c>
      <c r="X129" s="14" t="s">
        <v>58</v>
      </c>
      <c r="Y129" s="14" t="s">
        <v>159</v>
      </c>
      <c r="Z129" s="14" t="s">
        <v>320</v>
      </c>
      <c r="AA129" s="14" t="s">
        <v>321</v>
      </c>
      <c r="AB129" s="57" t="s">
        <v>642</v>
      </c>
      <c r="AC129" s="15">
        <v>890480040</v>
      </c>
      <c r="AD129" s="2" t="s">
        <v>67</v>
      </c>
      <c r="AE129" s="4">
        <v>42090</v>
      </c>
      <c r="AF129" s="6" t="s">
        <v>643</v>
      </c>
      <c r="AG129" s="4" t="s">
        <v>169</v>
      </c>
      <c r="AH129" s="8">
        <v>68515</v>
      </c>
      <c r="AI129" s="4">
        <v>42090</v>
      </c>
      <c r="AJ129" s="305" t="s">
        <v>675</v>
      </c>
      <c r="AK129" s="306" t="s">
        <v>1461</v>
      </c>
      <c r="AL129" s="306" t="s">
        <v>681</v>
      </c>
      <c r="AM129" s="8"/>
      <c r="AN129" s="8">
        <v>14292000</v>
      </c>
      <c r="AO129" s="11"/>
      <c r="AP129" s="18">
        <f t="shared" si="34"/>
        <v>14292000</v>
      </c>
      <c r="AQ129" s="48" t="s">
        <v>40</v>
      </c>
      <c r="AR129" s="49" t="s">
        <v>101</v>
      </c>
      <c r="AS129" s="49" t="s">
        <v>101</v>
      </c>
      <c r="AT129" s="49" t="s">
        <v>101</v>
      </c>
      <c r="AU129" s="50" t="s">
        <v>101</v>
      </c>
      <c r="AV129" s="4">
        <v>42090</v>
      </c>
      <c r="AW129" s="4">
        <f>+AV129+(30*8)</f>
        <v>42330</v>
      </c>
      <c r="AX129" s="8">
        <f t="shared" si="51"/>
        <v>240</v>
      </c>
      <c r="AY129" s="8"/>
      <c r="AZ129" s="8"/>
      <c r="BA129" s="212" t="s">
        <v>41</v>
      </c>
      <c r="BB129" s="17" t="e">
        <f>LOOKUP(BA129,#REF!,#REF!)</f>
        <v>#REF!</v>
      </c>
      <c r="BC129" s="310"/>
      <c r="BD129" s="63"/>
      <c r="BE129" s="28"/>
      <c r="BF129" s="30"/>
      <c r="BG129" s="30"/>
      <c r="BH129" s="28"/>
      <c r="BI129" s="31"/>
      <c r="BJ129" s="66"/>
      <c r="BK129" s="79"/>
      <c r="BL129" s="32"/>
      <c r="BM129" s="32"/>
      <c r="BN129" s="55"/>
      <c r="BO129" s="33"/>
      <c r="BP129" s="67"/>
      <c r="BQ129" s="73"/>
      <c r="BR129" s="35"/>
      <c r="BS129" s="36"/>
      <c r="BT129" s="62"/>
      <c r="BU129" s="37"/>
      <c r="BV129" s="316">
        <f t="shared" si="35"/>
        <v>0</v>
      </c>
      <c r="BW129" s="317">
        <f t="shared" si="36"/>
        <v>0</v>
      </c>
      <c r="BX129" s="234">
        <f t="shared" si="37"/>
        <v>14292000</v>
      </c>
      <c r="BY129" s="41"/>
      <c r="BZ129" s="29"/>
      <c r="CA129" s="29"/>
      <c r="CB129" s="29"/>
      <c r="CC129" s="40"/>
      <c r="CD129" s="42"/>
      <c r="CE129" s="34"/>
      <c r="CF129" s="34"/>
      <c r="CG129" s="34"/>
      <c r="CH129" s="33"/>
      <c r="CI129" s="43"/>
      <c r="CJ129" s="44"/>
      <c r="CK129" s="38"/>
      <c r="CL129" s="38"/>
      <c r="CM129" s="39"/>
      <c r="CN129" s="45"/>
      <c r="CO129" s="71">
        <f t="shared" si="59"/>
        <v>42330</v>
      </c>
      <c r="CP129" s="46"/>
      <c r="CQ129" s="72"/>
      <c r="CR129" s="47"/>
      <c r="CS129" s="287" t="e">
        <f>+SUMIFS(#REF!,#REF!,AH129)</f>
        <v>#REF!</v>
      </c>
      <c r="CT129" s="288" t="e">
        <f>+SUMIFS(#REF!,#REF!,BD129)+SUMIFS(#REF!,#REF!,BJ129)+SUMIFS(#REF!,#REF!,BP129)</f>
        <v>#REF!</v>
      </c>
      <c r="CU129" s="228" t="e">
        <f t="shared" si="38"/>
        <v>#REF!</v>
      </c>
      <c r="CV129" s="225"/>
      <c r="CW129" s="58" t="str">
        <f t="shared" si="52"/>
        <v>EJECUCION</v>
      </c>
      <c r="CX129" s="292"/>
      <c r="CY129" s="60">
        <f t="shared" si="53"/>
        <v>42090</v>
      </c>
      <c r="CZ129" s="58">
        <f t="shared" si="54"/>
        <v>42330</v>
      </c>
      <c r="DA129" s="59">
        <f t="shared" si="44"/>
        <v>240</v>
      </c>
      <c r="DB129" s="160">
        <f t="shared" si="55"/>
        <v>187</v>
      </c>
      <c r="DC129" s="301">
        <f t="shared" si="39"/>
        <v>77.916666666666671</v>
      </c>
      <c r="DD129" s="299"/>
      <c r="DE129" s="59">
        <f t="shared" si="40"/>
        <v>77.916666666666671</v>
      </c>
      <c r="DF129" s="303" t="e">
        <f t="shared" si="41"/>
        <v>#REF!</v>
      </c>
    </row>
    <row r="130" spans="2:110" s="21" customFormat="1" ht="99.95" hidden="1" customHeight="1" x14ac:dyDescent="0.25">
      <c r="B130" s="307">
        <v>6.6666666666666666E-2</v>
      </c>
      <c r="C130" s="91">
        <f t="shared" ref="C130:C194" si="60">+IF(U130="",0,U130)</f>
        <v>60</v>
      </c>
      <c r="D130" s="1"/>
      <c r="E130" s="2" t="s">
        <v>32</v>
      </c>
      <c r="F130" s="81" t="s">
        <v>979</v>
      </c>
      <c r="G130" s="76"/>
      <c r="H130" s="16">
        <v>42093</v>
      </c>
      <c r="I130" s="56" t="s">
        <v>105</v>
      </c>
      <c r="J130" s="14" t="s">
        <v>125</v>
      </c>
      <c r="K130" s="74" t="s">
        <v>644</v>
      </c>
      <c r="L130" s="5">
        <v>85</v>
      </c>
      <c r="M130" s="13">
        <v>861017</v>
      </c>
      <c r="N130" s="13" t="s">
        <v>615</v>
      </c>
      <c r="O130" s="8">
        <v>258000000</v>
      </c>
      <c r="P130" s="80" t="s">
        <v>20</v>
      </c>
      <c r="Q130" s="4" t="s">
        <v>15</v>
      </c>
      <c r="R130" s="69"/>
      <c r="S130" s="231"/>
      <c r="T130" s="70"/>
      <c r="U130" s="109">
        <v>60</v>
      </c>
      <c r="V130" s="203">
        <v>42093</v>
      </c>
      <c r="W130" s="204">
        <v>0</v>
      </c>
      <c r="X130" s="14" t="s">
        <v>58</v>
      </c>
      <c r="Y130" s="14" t="s">
        <v>159</v>
      </c>
      <c r="Z130" s="14" t="s">
        <v>80</v>
      </c>
      <c r="AA130" s="14" t="s">
        <v>80</v>
      </c>
      <c r="AB130" s="57" t="s">
        <v>645</v>
      </c>
      <c r="AC130" s="15">
        <v>860511232</v>
      </c>
      <c r="AD130" s="2" t="s">
        <v>75</v>
      </c>
      <c r="AE130" s="4">
        <v>42090</v>
      </c>
      <c r="AF130" s="6" t="s">
        <v>646</v>
      </c>
      <c r="AG130" s="4" t="s">
        <v>169</v>
      </c>
      <c r="AH130" s="8">
        <v>69115</v>
      </c>
      <c r="AI130" s="4">
        <v>42090</v>
      </c>
      <c r="AJ130" s="305" t="s">
        <v>675</v>
      </c>
      <c r="AK130" s="306" t="s">
        <v>1463</v>
      </c>
      <c r="AL130" s="306" t="s">
        <v>683</v>
      </c>
      <c r="AM130" s="8"/>
      <c r="AN130" s="8">
        <v>258000000</v>
      </c>
      <c r="AO130" s="11"/>
      <c r="AP130" s="18">
        <f t="shared" ref="AP130:AP193" si="61">+AN130+AO130</f>
        <v>258000000</v>
      </c>
      <c r="AQ130" s="48" t="s">
        <v>40</v>
      </c>
      <c r="AR130" s="49" t="s">
        <v>101</v>
      </c>
      <c r="AS130" s="49" t="s">
        <v>101</v>
      </c>
      <c r="AT130" s="49" t="s">
        <v>101</v>
      </c>
      <c r="AU130" s="50" t="s">
        <v>101</v>
      </c>
      <c r="AV130" s="4">
        <v>42090</v>
      </c>
      <c r="AW130" s="4">
        <f>+AV130+274</f>
        <v>42364</v>
      </c>
      <c r="AX130" s="8">
        <f t="shared" si="51"/>
        <v>274</v>
      </c>
      <c r="AY130" s="8"/>
      <c r="AZ130" s="8"/>
      <c r="BA130" s="212" t="s">
        <v>459</v>
      </c>
      <c r="BB130" s="17" t="e">
        <f>LOOKUP(BA130,#REF!,#REF!)</f>
        <v>#REF!</v>
      </c>
      <c r="BC130" s="310"/>
      <c r="BD130" s="63"/>
      <c r="BE130" s="28"/>
      <c r="BF130" s="30"/>
      <c r="BG130" s="30"/>
      <c r="BH130" s="28"/>
      <c r="BI130" s="31"/>
      <c r="BJ130" s="66"/>
      <c r="BK130" s="79"/>
      <c r="BL130" s="32"/>
      <c r="BM130" s="32"/>
      <c r="BN130" s="55"/>
      <c r="BO130" s="33"/>
      <c r="BP130" s="67"/>
      <c r="BQ130" s="73"/>
      <c r="BR130" s="35"/>
      <c r="BS130" s="36"/>
      <c r="BT130" s="62"/>
      <c r="BU130" s="37"/>
      <c r="BV130" s="316">
        <f t="shared" si="35"/>
        <v>0</v>
      </c>
      <c r="BW130" s="317">
        <f t="shared" si="36"/>
        <v>0</v>
      </c>
      <c r="BX130" s="234">
        <f t="shared" si="37"/>
        <v>258000000</v>
      </c>
      <c r="BY130" s="41"/>
      <c r="BZ130" s="29"/>
      <c r="CA130" s="29"/>
      <c r="CB130" s="29"/>
      <c r="CC130" s="40"/>
      <c r="CD130" s="42"/>
      <c r="CE130" s="34"/>
      <c r="CF130" s="34"/>
      <c r="CG130" s="34"/>
      <c r="CH130" s="33"/>
      <c r="CI130" s="43"/>
      <c r="CJ130" s="44"/>
      <c r="CK130" s="38"/>
      <c r="CL130" s="38"/>
      <c r="CM130" s="39"/>
      <c r="CN130" s="45"/>
      <c r="CO130" s="71">
        <f t="shared" si="59"/>
        <v>42364</v>
      </c>
      <c r="CP130" s="46"/>
      <c r="CQ130" s="72"/>
      <c r="CR130" s="47"/>
      <c r="CS130" s="287" t="e">
        <f>+SUMIFS(#REF!,#REF!,AH130)</f>
        <v>#REF!</v>
      </c>
      <c r="CT130" s="288" t="e">
        <f>+SUMIFS(#REF!,#REF!,BD130)+SUMIFS(#REF!,#REF!,BJ130)+SUMIFS(#REF!,#REF!,BP130)</f>
        <v>#REF!</v>
      </c>
      <c r="CU130" s="228" t="e">
        <f t="shared" si="38"/>
        <v>#REF!</v>
      </c>
      <c r="CV130" s="225"/>
      <c r="CW130" s="58" t="str">
        <f t="shared" si="52"/>
        <v>EJECUCION</v>
      </c>
      <c r="CX130" s="292"/>
      <c r="CY130" s="60">
        <f t="shared" si="53"/>
        <v>42090</v>
      </c>
      <c r="CZ130" s="58">
        <f t="shared" si="54"/>
        <v>42364</v>
      </c>
      <c r="DA130" s="59">
        <f t="shared" si="44"/>
        <v>274</v>
      </c>
      <c r="DB130" s="160">
        <f t="shared" si="55"/>
        <v>187</v>
      </c>
      <c r="DC130" s="301">
        <f t="shared" si="39"/>
        <v>68.248175182481745</v>
      </c>
      <c r="DD130" s="299"/>
      <c r="DE130" s="59">
        <f t="shared" si="40"/>
        <v>68.248175182481745</v>
      </c>
      <c r="DF130" s="303" t="e">
        <f t="shared" si="41"/>
        <v>#REF!</v>
      </c>
    </row>
    <row r="131" spans="2:110" s="21" customFormat="1" ht="99.95" hidden="1" customHeight="1" x14ac:dyDescent="0.25">
      <c r="B131" s="307">
        <v>6.6666666666666666E-2</v>
      </c>
      <c r="C131" s="98">
        <f t="shared" si="60"/>
        <v>2042</v>
      </c>
      <c r="D131" s="1"/>
      <c r="E131" s="2" t="s">
        <v>211</v>
      </c>
      <c r="F131" s="3" t="s">
        <v>1219</v>
      </c>
      <c r="G131" s="76"/>
      <c r="H131" s="16">
        <v>42093</v>
      </c>
      <c r="I131" s="56" t="s">
        <v>212</v>
      </c>
      <c r="J131" s="14" t="s">
        <v>121</v>
      </c>
      <c r="K131" s="74" t="s">
        <v>652</v>
      </c>
      <c r="L131" s="5"/>
      <c r="M131" s="13"/>
      <c r="N131" s="13"/>
      <c r="O131" s="8">
        <f>+AN131</f>
        <v>73619541.409999996</v>
      </c>
      <c r="P131" s="80" t="s">
        <v>20</v>
      </c>
      <c r="Q131" s="4" t="s">
        <v>15</v>
      </c>
      <c r="R131" s="69"/>
      <c r="S131" s="231"/>
      <c r="T131" s="70"/>
      <c r="U131" s="109">
        <v>2042</v>
      </c>
      <c r="V131" s="203">
        <v>42093</v>
      </c>
      <c r="W131" s="204">
        <v>0</v>
      </c>
      <c r="X131" s="14" t="s">
        <v>58</v>
      </c>
      <c r="Y131" s="14" t="s">
        <v>653</v>
      </c>
      <c r="Z131" s="14" t="s">
        <v>80</v>
      </c>
      <c r="AA131" s="14" t="s">
        <v>80</v>
      </c>
      <c r="AB131" s="57" t="s">
        <v>655</v>
      </c>
      <c r="AC131" s="15">
        <v>860067479</v>
      </c>
      <c r="AD131" s="2" t="s">
        <v>67</v>
      </c>
      <c r="AE131" s="7">
        <v>42093</v>
      </c>
      <c r="AF131" s="6" t="s">
        <v>670</v>
      </c>
      <c r="AG131" s="4" t="s">
        <v>671</v>
      </c>
      <c r="AH131" s="8">
        <v>69415</v>
      </c>
      <c r="AI131" s="4">
        <v>42093</v>
      </c>
      <c r="AJ131" s="305" t="s">
        <v>675</v>
      </c>
      <c r="AK131" s="306" t="s">
        <v>1430</v>
      </c>
      <c r="AL131" s="306" t="s">
        <v>679</v>
      </c>
      <c r="AM131" s="8"/>
      <c r="AN131" s="8">
        <v>73619541.409999996</v>
      </c>
      <c r="AO131" s="11"/>
      <c r="AP131" s="18">
        <f t="shared" si="61"/>
        <v>73619541.409999996</v>
      </c>
      <c r="AQ131" s="48" t="s">
        <v>40</v>
      </c>
      <c r="AR131" s="49" t="s">
        <v>101</v>
      </c>
      <c r="AS131" s="49" t="s">
        <v>101</v>
      </c>
      <c r="AT131" s="49" t="s">
        <v>101</v>
      </c>
      <c r="AU131" s="50" t="s">
        <v>101</v>
      </c>
      <c r="AV131" s="7">
        <v>42093</v>
      </c>
      <c r="AW131" s="4">
        <v>42308</v>
      </c>
      <c r="AX131" s="8">
        <f t="shared" si="51"/>
        <v>215</v>
      </c>
      <c r="AY131" s="8"/>
      <c r="AZ131" s="8"/>
      <c r="BA131" s="212" t="s">
        <v>143</v>
      </c>
      <c r="BB131" s="17" t="e">
        <f>LOOKUP(BA131,#REF!,#REF!)</f>
        <v>#REF!</v>
      </c>
      <c r="BC131" s="310"/>
      <c r="BD131" s="63"/>
      <c r="BE131" s="28"/>
      <c r="BF131" s="30"/>
      <c r="BG131" s="30"/>
      <c r="BH131" s="28"/>
      <c r="BI131" s="31"/>
      <c r="BJ131" s="66"/>
      <c r="BK131" s="79"/>
      <c r="BL131" s="32"/>
      <c r="BM131" s="32"/>
      <c r="BN131" s="55"/>
      <c r="BO131" s="33"/>
      <c r="BP131" s="67"/>
      <c r="BQ131" s="73"/>
      <c r="BR131" s="35"/>
      <c r="BS131" s="36"/>
      <c r="BT131" s="62"/>
      <c r="BU131" s="37"/>
      <c r="BV131" s="316">
        <f t="shared" ref="BV131:BV194" si="62">+AO131</f>
        <v>0</v>
      </c>
      <c r="BW131" s="317">
        <f t="shared" ref="BW131:BW194" si="63">+BF131+BL131+BR131</f>
        <v>0</v>
      </c>
      <c r="BX131" s="234">
        <f t="shared" ref="BX131:BX194" si="64">+AP131+BW131</f>
        <v>73619541.409999996</v>
      </c>
      <c r="BY131" s="41"/>
      <c r="BZ131" s="29"/>
      <c r="CA131" s="29"/>
      <c r="CB131" s="29"/>
      <c r="CC131" s="40"/>
      <c r="CD131" s="42"/>
      <c r="CE131" s="34"/>
      <c r="CF131" s="34"/>
      <c r="CG131" s="34"/>
      <c r="CH131" s="33"/>
      <c r="CI131" s="43"/>
      <c r="CJ131" s="44"/>
      <c r="CK131" s="38"/>
      <c r="CL131" s="38"/>
      <c r="CM131" s="39"/>
      <c r="CN131" s="45"/>
      <c r="CO131" s="71">
        <f t="shared" si="59"/>
        <v>42308</v>
      </c>
      <c r="CP131" s="46"/>
      <c r="CQ131" s="72"/>
      <c r="CR131" s="47"/>
      <c r="CS131" s="287" t="e">
        <f>+SUMIFS(#REF!,#REF!,AH131)</f>
        <v>#REF!</v>
      </c>
      <c r="CT131" s="288" t="e">
        <f>+SUMIFS(#REF!,#REF!,BD131)+SUMIFS(#REF!,#REF!,BJ131)+SUMIFS(#REF!,#REF!,BP131)</f>
        <v>#REF!</v>
      </c>
      <c r="CU131" s="228" t="e">
        <f t="shared" ref="CU131:CU194" si="65">+(CS131+CT131)/BX131</f>
        <v>#REF!</v>
      </c>
      <c r="CV131" s="225"/>
      <c r="CW131" s="58" t="str">
        <f t="shared" si="52"/>
        <v>EJECUCION</v>
      </c>
      <c r="CX131" s="292"/>
      <c r="CY131" s="60">
        <f t="shared" si="53"/>
        <v>42093</v>
      </c>
      <c r="CZ131" s="58">
        <f t="shared" si="54"/>
        <v>42308</v>
      </c>
      <c r="DA131" s="59">
        <f t="shared" si="44"/>
        <v>215</v>
      </c>
      <c r="DB131" s="160">
        <f t="shared" si="55"/>
        <v>184</v>
      </c>
      <c r="DC131" s="301">
        <f t="shared" ref="DC131:DC195" si="66">+IF(DB131&gt;=DA131,100,(DB131/DA131)*100)</f>
        <v>85.581395348837205</v>
      </c>
      <c r="DD131" s="299"/>
      <c r="DE131" s="59">
        <f t="shared" ref="DE131:DE194" si="67">+DC131</f>
        <v>85.581395348837205</v>
      </c>
      <c r="DF131" s="303" t="e">
        <f t="shared" ref="DF131:DF194" si="68">+CU131</f>
        <v>#REF!</v>
      </c>
    </row>
    <row r="132" spans="2:110" s="21" customFormat="1" ht="99.95" hidden="1" customHeight="1" x14ac:dyDescent="0.25">
      <c r="B132" s="307">
        <v>6.6666666666666666E-2</v>
      </c>
      <c r="C132" s="98">
        <f t="shared" si="60"/>
        <v>2043</v>
      </c>
      <c r="D132" s="1"/>
      <c r="E132" s="2" t="s">
        <v>211</v>
      </c>
      <c r="F132" s="3" t="s">
        <v>1512</v>
      </c>
      <c r="G132" s="76"/>
      <c r="H132" s="16">
        <v>42093</v>
      </c>
      <c r="I132" s="56" t="s">
        <v>212</v>
      </c>
      <c r="J132" s="14" t="s">
        <v>121</v>
      </c>
      <c r="K132" s="74" t="s">
        <v>659</v>
      </c>
      <c r="L132" s="5"/>
      <c r="M132" s="13"/>
      <c r="N132" s="13"/>
      <c r="O132" s="8">
        <f>+AN132</f>
        <v>83941823.129999995</v>
      </c>
      <c r="P132" s="80" t="s">
        <v>20</v>
      </c>
      <c r="Q132" s="4" t="s">
        <v>15</v>
      </c>
      <c r="R132" s="69"/>
      <c r="S132" s="231"/>
      <c r="T132" s="70"/>
      <c r="U132" s="109">
        <v>2043</v>
      </c>
      <c r="V132" s="203">
        <v>42093</v>
      </c>
      <c r="W132" s="204">
        <v>0</v>
      </c>
      <c r="X132" s="14" t="s">
        <v>58</v>
      </c>
      <c r="Y132" s="14" t="s">
        <v>653</v>
      </c>
      <c r="Z132" s="14" t="s">
        <v>80</v>
      </c>
      <c r="AA132" s="14" t="s">
        <v>80</v>
      </c>
      <c r="AB132" s="57" t="s">
        <v>660</v>
      </c>
      <c r="AC132" s="15">
        <v>800041433</v>
      </c>
      <c r="AD132" s="2" t="s">
        <v>72</v>
      </c>
      <c r="AE132" s="4">
        <v>42093</v>
      </c>
      <c r="AF132" s="6" t="s">
        <v>670</v>
      </c>
      <c r="AG132" s="4" t="s">
        <v>671</v>
      </c>
      <c r="AH132" s="8">
        <v>70015</v>
      </c>
      <c r="AI132" s="4">
        <v>42094</v>
      </c>
      <c r="AJ132" s="305" t="s">
        <v>680</v>
      </c>
      <c r="AK132" s="306" t="s">
        <v>1437</v>
      </c>
      <c r="AL132" s="306" t="s">
        <v>681</v>
      </c>
      <c r="AM132" s="8"/>
      <c r="AN132" s="8">
        <v>83941823.129999995</v>
      </c>
      <c r="AO132" s="11"/>
      <c r="AP132" s="18">
        <f t="shared" si="61"/>
        <v>83941823.129999995</v>
      </c>
      <c r="AQ132" s="48" t="s">
        <v>40</v>
      </c>
      <c r="AR132" s="49" t="s">
        <v>101</v>
      </c>
      <c r="AS132" s="49" t="s">
        <v>101</v>
      </c>
      <c r="AT132" s="49" t="s">
        <v>101</v>
      </c>
      <c r="AU132" s="50" t="s">
        <v>101</v>
      </c>
      <c r="AV132" s="23">
        <v>42093</v>
      </c>
      <c r="AW132" s="4">
        <v>42313</v>
      </c>
      <c r="AX132" s="8">
        <f t="shared" ref="AX132:AX133" si="69">+AW132-AV132</f>
        <v>220</v>
      </c>
      <c r="AY132" s="8"/>
      <c r="AZ132" s="8"/>
      <c r="BA132" s="212" t="s">
        <v>63</v>
      </c>
      <c r="BB132" s="17" t="e">
        <f>LOOKUP(BA132,#REF!,#REF!)</f>
        <v>#REF!</v>
      </c>
      <c r="BC132" s="310"/>
      <c r="BD132" s="63"/>
      <c r="BE132" s="28"/>
      <c r="BF132" s="30"/>
      <c r="BG132" s="30"/>
      <c r="BH132" s="28"/>
      <c r="BI132" s="31"/>
      <c r="BJ132" s="66"/>
      <c r="BK132" s="79"/>
      <c r="BL132" s="32"/>
      <c r="BM132" s="32"/>
      <c r="BN132" s="55"/>
      <c r="BO132" s="33"/>
      <c r="BP132" s="67"/>
      <c r="BQ132" s="73"/>
      <c r="BR132" s="35"/>
      <c r="BS132" s="36"/>
      <c r="BT132" s="62"/>
      <c r="BU132" s="37"/>
      <c r="BV132" s="316">
        <f t="shared" si="62"/>
        <v>0</v>
      </c>
      <c r="BW132" s="317">
        <f t="shared" si="63"/>
        <v>0</v>
      </c>
      <c r="BX132" s="234">
        <f t="shared" si="64"/>
        <v>83941823.129999995</v>
      </c>
      <c r="BY132" s="41"/>
      <c r="BZ132" s="29"/>
      <c r="CA132" s="29"/>
      <c r="CB132" s="29"/>
      <c r="CC132" s="40"/>
      <c r="CD132" s="42"/>
      <c r="CE132" s="34"/>
      <c r="CF132" s="34"/>
      <c r="CG132" s="34"/>
      <c r="CH132" s="33"/>
      <c r="CI132" s="43"/>
      <c r="CJ132" s="44"/>
      <c r="CK132" s="38"/>
      <c r="CL132" s="38"/>
      <c r="CM132" s="39"/>
      <c r="CN132" s="45"/>
      <c r="CO132" s="71">
        <f t="shared" si="59"/>
        <v>42313</v>
      </c>
      <c r="CP132" s="46"/>
      <c r="CQ132" s="72"/>
      <c r="CR132" s="47"/>
      <c r="CS132" s="287" t="e">
        <f>+SUMIFS(#REF!,#REF!,AH132)</f>
        <v>#REF!</v>
      </c>
      <c r="CT132" s="288" t="e">
        <f>+SUMIFS(#REF!,#REF!,BD132)+SUMIFS(#REF!,#REF!,BJ132)+SUMIFS(#REF!,#REF!,BP132)</f>
        <v>#REF!</v>
      </c>
      <c r="CU132" s="228" t="e">
        <f t="shared" si="65"/>
        <v>#REF!</v>
      </c>
      <c r="CV132" s="225"/>
      <c r="CW132" s="58" t="str">
        <f t="shared" si="52"/>
        <v>EJECUCION</v>
      </c>
      <c r="CX132" s="292"/>
      <c r="CY132" s="60">
        <f t="shared" si="53"/>
        <v>42093</v>
      </c>
      <c r="CZ132" s="58">
        <f t="shared" si="54"/>
        <v>42313</v>
      </c>
      <c r="DA132" s="59">
        <f t="shared" ref="DA132:DA195" si="70">+CZ132-CY132</f>
        <v>220</v>
      </c>
      <c r="DB132" s="160">
        <f t="shared" si="55"/>
        <v>184</v>
      </c>
      <c r="DC132" s="301">
        <f t="shared" si="66"/>
        <v>83.636363636363626</v>
      </c>
      <c r="DD132" s="299"/>
      <c r="DE132" s="59">
        <f t="shared" si="67"/>
        <v>83.636363636363626</v>
      </c>
      <c r="DF132" s="303" t="e">
        <f t="shared" si="68"/>
        <v>#REF!</v>
      </c>
    </row>
    <row r="133" spans="2:110" s="21" customFormat="1" ht="99.95" hidden="1" customHeight="1" x14ac:dyDescent="0.25">
      <c r="B133" s="307">
        <v>6.6666666666666666E-2</v>
      </c>
      <c r="C133" s="91">
        <f t="shared" si="60"/>
        <v>2069</v>
      </c>
      <c r="D133" s="1"/>
      <c r="E133" s="2" t="s">
        <v>211</v>
      </c>
      <c r="F133" s="3" t="s">
        <v>1513</v>
      </c>
      <c r="G133" s="76"/>
      <c r="H133" s="16">
        <v>42094</v>
      </c>
      <c r="I133" s="56" t="s">
        <v>212</v>
      </c>
      <c r="J133" s="14" t="s">
        <v>121</v>
      </c>
      <c r="K133" s="74" t="s">
        <v>661</v>
      </c>
      <c r="L133" s="5"/>
      <c r="M133" s="13"/>
      <c r="N133" s="13"/>
      <c r="O133" s="8">
        <f>+AN133</f>
        <v>3801621.6</v>
      </c>
      <c r="P133" s="80" t="s">
        <v>20</v>
      </c>
      <c r="Q133" s="4" t="s">
        <v>15</v>
      </c>
      <c r="R133" s="69"/>
      <c r="S133" s="231"/>
      <c r="T133" s="70"/>
      <c r="U133" s="109">
        <v>2069</v>
      </c>
      <c r="V133" s="203">
        <v>42094</v>
      </c>
      <c r="W133" s="204">
        <v>0</v>
      </c>
      <c r="X133" s="14" t="s">
        <v>21</v>
      </c>
      <c r="Y133" s="14" t="s">
        <v>662</v>
      </c>
      <c r="Z133" s="14" t="s">
        <v>80</v>
      </c>
      <c r="AA133" s="14" t="s">
        <v>80</v>
      </c>
      <c r="AB133" s="57" t="s">
        <v>663</v>
      </c>
      <c r="AC133" s="15">
        <v>830122566</v>
      </c>
      <c r="AD133" s="2" t="s">
        <v>73</v>
      </c>
      <c r="AE133" s="4">
        <v>42094</v>
      </c>
      <c r="AF133" s="6" t="s">
        <v>674</v>
      </c>
      <c r="AG133" s="4" t="s">
        <v>173</v>
      </c>
      <c r="AH133" s="8">
        <v>70415</v>
      </c>
      <c r="AI133" s="4">
        <v>42100</v>
      </c>
      <c r="AJ133" s="305" t="s">
        <v>675</v>
      </c>
      <c r="AK133" s="306" t="s">
        <v>1468</v>
      </c>
      <c r="AL133" s="306" t="s">
        <v>691</v>
      </c>
      <c r="AM133" s="8"/>
      <c r="AN133" s="8">
        <v>3801621.6</v>
      </c>
      <c r="AO133" s="11"/>
      <c r="AP133" s="18">
        <f t="shared" si="61"/>
        <v>3801621.6</v>
      </c>
      <c r="AQ133" s="48" t="s">
        <v>40</v>
      </c>
      <c r="AR133" s="49" t="s">
        <v>101</v>
      </c>
      <c r="AS133" s="49" t="s">
        <v>101</v>
      </c>
      <c r="AT133" s="49" t="s">
        <v>101</v>
      </c>
      <c r="AU133" s="50" t="s">
        <v>101</v>
      </c>
      <c r="AV133" s="23">
        <v>42094</v>
      </c>
      <c r="AW133" s="4">
        <v>42369</v>
      </c>
      <c r="AX133" s="8">
        <f t="shared" si="69"/>
        <v>275</v>
      </c>
      <c r="AY133" s="8"/>
      <c r="AZ133" s="8"/>
      <c r="BA133" s="212" t="s">
        <v>47</v>
      </c>
      <c r="BB133" s="17" t="e">
        <f>LOOKUP(BA133,#REF!,#REF!)</f>
        <v>#REF!</v>
      </c>
      <c r="BC133" s="310"/>
      <c r="BD133" s="63"/>
      <c r="BE133" s="28"/>
      <c r="BF133" s="30"/>
      <c r="BG133" s="30"/>
      <c r="BH133" s="28"/>
      <c r="BI133" s="31"/>
      <c r="BJ133" s="66"/>
      <c r="BK133" s="79"/>
      <c r="BL133" s="32"/>
      <c r="BM133" s="32"/>
      <c r="BN133" s="55"/>
      <c r="BO133" s="33"/>
      <c r="BP133" s="67"/>
      <c r="BQ133" s="73"/>
      <c r="BR133" s="35"/>
      <c r="BS133" s="36"/>
      <c r="BT133" s="62"/>
      <c r="BU133" s="37"/>
      <c r="BV133" s="316">
        <f t="shared" si="62"/>
        <v>0</v>
      </c>
      <c r="BW133" s="317">
        <f t="shared" si="63"/>
        <v>0</v>
      </c>
      <c r="BX133" s="234">
        <f t="shared" si="64"/>
        <v>3801621.6</v>
      </c>
      <c r="BY133" s="41"/>
      <c r="BZ133" s="29"/>
      <c r="CA133" s="29"/>
      <c r="CB133" s="29"/>
      <c r="CC133" s="40"/>
      <c r="CD133" s="42"/>
      <c r="CE133" s="34"/>
      <c r="CF133" s="34"/>
      <c r="CG133" s="34"/>
      <c r="CH133" s="33"/>
      <c r="CI133" s="43"/>
      <c r="CJ133" s="44"/>
      <c r="CK133" s="38"/>
      <c r="CL133" s="38"/>
      <c r="CM133" s="39"/>
      <c r="CN133" s="45"/>
      <c r="CO133" s="71">
        <f t="shared" si="59"/>
        <v>42369</v>
      </c>
      <c r="CP133" s="46"/>
      <c r="CQ133" s="72"/>
      <c r="CR133" s="47"/>
      <c r="CS133" s="287" t="e">
        <f>+SUMIFS(#REF!,#REF!,AH133)</f>
        <v>#REF!</v>
      </c>
      <c r="CT133" s="288" t="e">
        <f>+SUMIFS(#REF!,#REF!,BD133)+SUMIFS(#REF!,#REF!,BJ133)+SUMIFS(#REF!,#REF!,BP133)</f>
        <v>#REF!</v>
      </c>
      <c r="CU133" s="228" t="e">
        <f t="shared" si="65"/>
        <v>#REF!</v>
      </c>
      <c r="CV133" s="225"/>
      <c r="CW133" s="58" t="str">
        <f t="shared" si="52"/>
        <v>EJECUCION</v>
      </c>
      <c r="CX133" s="292"/>
      <c r="CY133" s="60">
        <f t="shared" si="53"/>
        <v>42094</v>
      </c>
      <c r="CZ133" s="58">
        <f t="shared" si="54"/>
        <v>42369</v>
      </c>
      <c r="DA133" s="59">
        <f t="shared" si="70"/>
        <v>275</v>
      </c>
      <c r="DB133" s="160">
        <f t="shared" si="55"/>
        <v>183</v>
      </c>
      <c r="DC133" s="301">
        <f t="shared" si="66"/>
        <v>66.545454545454547</v>
      </c>
      <c r="DD133" s="299"/>
      <c r="DE133" s="59">
        <f t="shared" si="67"/>
        <v>66.545454545454547</v>
      </c>
      <c r="DF133" s="303" t="e">
        <f t="shared" si="68"/>
        <v>#REF!</v>
      </c>
    </row>
    <row r="134" spans="2:110" s="21" customFormat="1" ht="99.95" hidden="1" customHeight="1" x14ac:dyDescent="0.25">
      <c r="B134" s="307">
        <v>6.6666666666666666E-2</v>
      </c>
      <c r="C134" s="96">
        <f t="shared" si="60"/>
        <v>61</v>
      </c>
      <c r="D134" s="1"/>
      <c r="E134" s="2" t="s">
        <v>221</v>
      </c>
      <c r="F134" s="81" t="s">
        <v>980</v>
      </c>
      <c r="G134" s="76"/>
      <c r="H134" s="16">
        <v>42095</v>
      </c>
      <c r="I134" s="56" t="s">
        <v>105</v>
      </c>
      <c r="J134" s="14" t="s">
        <v>125</v>
      </c>
      <c r="K134" s="74" t="s">
        <v>857</v>
      </c>
      <c r="L134" s="5">
        <v>225</v>
      </c>
      <c r="M134" s="13">
        <v>861017</v>
      </c>
      <c r="N134" s="13" t="s">
        <v>615</v>
      </c>
      <c r="O134" s="8">
        <v>5760000</v>
      </c>
      <c r="P134" s="80" t="s">
        <v>20</v>
      </c>
      <c r="Q134" s="4" t="s">
        <v>15</v>
      </c>
      <c r="R134" s="69"/>
      <c r="S134" s="231"/>
      <c r="T134" s="70"/>
      <c r="U134" s="109">
        <v>61</v>
      </c>
      <c r="V134" s="203">
        <v>42095</v>
      </c>
      <c r="W134" s="204">
        <v>0</v>
      </c>
      <c r="X134" s="14" t="s">
        <v>58</v>
      </c>
      <c r="Y134" s="14" t="s">
        <v>159</v>
      </c>
      <c r="Z134" s="14" t="s">
        <v>858</v>
      </c>
      <c r="AA134" s="14" t="s">
        <v>859</v>
      </c>
      <c r="AB134" s="57" t="s">
        <v>860</v>
      </c>
      <c r="AC134" s="15">
        <v>52533120</v>
      </c>
      <c r="AD134" s="2" t="s">
        <v>67</v>
      </c>
      <c r="AE134" s="4">
        <v>42093</v>
      </c>
      <c r="AF134" s="6" t="s">
        <v>697</v>
      </c>
      <c r="AG134" s="4" t="s">
        <v>169</v>
      </c>
      <c r="AH134" s="8">
        <v>69315</v>
      </c>
      <c r="AI134" s="4">
        <v>42093</v>
      </c>
      <c r="AJ134" s="305" t="s">
        <v>680</v>
      </c>
      <c r="AK134" s="306" t="s">
        <v>1426</v>
      </c>
      <c r="AL134" s="306" t="s">
        <v>848</v>
      </c>
      <c r="AM134" s="8"/>
      <c r="AN134" s="8">
        <v>5760000</v>
      </c>
      <c r="AO134" s="11"/>
      <c r="AP134" s="18">
        <f t="shared" si="61"/>
        <v>5760000</v>
      </c>
      <c r="AQ134" s="48" t="s">
        <v>40</v>
      </c>
      <c r="AR134" s="49" t="s">
        <v>101</v>
      </c>
      <c r="AS134" s="49" t="s">
        <v>101</v>
      </c>
      <c r="AT134" s="49" t="s">
        <v>101</v>
      </c>
      <c r="AU134" s="50" t="s">
        <v>101</v>
      </c>
      <c r="AV134" s="23">
        <v>42093</v>
      </c>
      <c r="AW134" s="4">
        <f>+AV134+(6*30)</f>
        <v>42273</v>
      </c>
      <c r="AX134" s="8">
        <f t="shared" ref="AX134:AX171" si="71">+AW134-AV134</f>
        <v>180</v>
      </c>
      <c r="AY134" s="8"/>
      <c r="AZ134" s="8"/>
      <c r="BA134" s="212" t="s">
        <v>57</v>
      </c>
      <c r="BB134" s="17" t="e">
        <f>LOOKUP(BA134,#REF!,#REF!)</f>
        <v>#REF!</v>
      </c>
      <c r="BC134" s="310"/>
      <c r="BD134" s="63"/>
      <c r="BE134" s="28"/>
      <c r="BF134" s="30"/>
      <c r="BG134" s="30"/>
      <c r="BH134" s="28"/>
      <c r="BI134" s="31"/>
      <c r="BJ134" s="66"/>
      <c r="BK134" s="79"/>
      <c r="BL134" s="32"/>
      <c r="BM134" s="32"/>
      <c r="BN134" s="55"/>
      <c r="BO134" s="33"/>
      <c r="BP134" s="67"/>
      <c r="BQ134" s="73"/>
      <c r="BR134" s="35"/>
      <c r="BS134" s="36"/>
      <c r="BT134" s="62"/>
      <c r="BU134" s="37"/>
      <c r="BV134" s="316">
        <f t="shared" si="62"/>
        <v>0</v>
      </c>
      <c r="BW134" s="317">
        <f t="shared" si="63"/>
        <v>0</v>
      </c>
      <c r="BX134" s="234">
        <f t="shared" si="64"/>
        <v>5760000</v>
      </c>
      <c r="BY134" s="41">
        <v>42277</v>
      </c>
      <c r="BZ134" s="29">
        <v>42338</v>
      </c>
      <c r="CA134" s="347" t="s">
        <v>1674</v>
      </c>
      <c r="CB134" s="29">
        <v>42278</v>
      </c>
      <c r="CC134" s="40"/>
      <c r="CD134" s="42"/>
      <c r="CE134" s="34"/>
      <c r="CF134" s="34"/>
      <c r="CG134" s="34"/>
      <c r="CH134" s="33"/>
      <c r="CI134" s="43"/>
      <c r="CJ134" s="44"/>
      <c r="CK134" s="38"/>
      <c r="CL134" s="38"/>
      <c r="CM134" s="39"/>
      <c r="CN134" s="45"/>
      <c r="CO134" s="71">
        <f t="shared" si="59"/>
        <v>42338</v>
      </c>
      <c r="CP134" s="46"/>
      <c r="CQ134" s="72"/>
      <c r="CR134" s="47"/>
      <c r="CS134" s="287" t="e">
        <f>+SUMIFS(#REF!,#REF!,AH134)</f>
        <v>#REF!</v>
      </c>
      <c r="CT134" s="288" t="e">
        <f>+SUMIFS(#REF!,#REF!,BD134)+SUMIFS(#REF!,#REF!,BJ134)+SUMIFS(#REF!,#REF!,BP134)</f>
        <v>#REF!</v>
      </c>
      <c r="CU134" s="228" t="e">
        <f t="shared" si="65"/>
        <v>#REF!</v>
      </c>
      <c r="CV134" s="225"/>
      <c r="CW134" s="58" t="str">
        <f t="shared" si="52"/>
        <v>EJECUCION</v>
      </c>
      <c r="CX134" s="292"/>
      <c r="CY134" s="60">
        <f t="shared" si="53"/>
        <v>42093</v>
      </c>
      <c r="CZ134" s="58">
        <f t="shared" si="54"/>
        <v>42338</v>
      </c>
      <c r="DA134" s="59">
        <f t="shared" si="70"/>
        <v>245</v>
      </c>
      <c r="DB134" s="160">
        <f t="shared" si="55"/>
        <v>184</v>
      </c>
      <c r="DC134" s="301">
        <f t="shared" si="66"/>
        <v>75.102040816326536</v>
      </c>
      <c r="DD134" s="299"/>
      <c r="DE134" s="59">
        <f t="shared" si="67"/>
        <v>75.102040816326536</v>
      </c>
      <c r="DF134" s="303" t="e">
        <f t="shared" si="68"/>
        <v>#REF!</v>
      </c>
    </row>
    <row r="135" spans="2:110" s="21" customFormat="1" ht="99.95" hidden="1" customHeight="1" x14ac:dyDescent="0.25">
      <c r="B135" s="307">
        <v>6.6666666666666666E-2</v>
      </c>
      <c r="C135" s="96">
        <f t="shared" si="60"/>
        <v>62</v>
      </c>
      <c r="D135" s="1"/>
      <c r="E135" s="2" t="s">
        <v>221</v>
      </c>
      <c r="F135" s="81" t="s">
        <v>981</v>
      </c>
      <c r="G135" s="76"/>
      <c r="H135" s="16">
        <v>42095</v>
      </c>
      <c r="I135" s="56" t="s">
        <v>105</v>
      </c>
      <c r="J135" s="14" t="s">
        <v>140</v>
      </c>
      <c r="K135" s="74" t="s">
        <v>861</v>
      </c>
      <c r="L135" s="5">
        <v>7</v>
      </c>
      <c r="M135" s="13">
        <v>821119</v>
      </c>
      <c r="N135" s="13" t="s">
        <v>561</v>
      </c>
      <c r="O135" s="8">
        <v>328000</v>
      </c>
      <c r="P135" s="80" t="s">
        <v>20</v>
      </c>
      <c r="Q135" s="4" t="s">
        <v>15</v>
      </c>
      <c r="R135" s="69"/>
      <c r="S135" s="231"/>
      <c r="T135" s="70"/>
      <c r="U135" s="109">
        <v>62</v>
      </c>
      <c r="V135" s="203">
        <v>42095</v>
      </c>
      <c r="W135" s="204">
        <v>0</v>
      </c>
      <c r="X135" s="14" t="s">
        <v>130</v>
      </c>
      <c r="Y135" s="14" t="s">
        <v>130</v>
      </c>
      <c r="Z135" s="14" t="s">
        <v>80</v>
      </c>
      <c r="AA135" s="14" t="s">
        <v>80</v>
      </c>
      <c r="AB135" s="57" t="s">
        <v>862</v>
      </c>
      <c r="AC135" s="15">
        <v>860007590</v>
      </c>
      <c r="AD135" s="2" t="s">
        <v>73</v>
      </c>
      <c r="AE135" s="4">
        <v>42094</v>
      </c>
      <c r="AF135" s="6" t="s">
        <v>732</v>
      </c>
      <c r="AG135" s="4" t="s">
        <v>174</v>
      </c>
      <c r="AH135" s="8">
        <v>69915</v>
      </c>
      <c r="AI135" s="4">
        <v>42094</v>
      </c>
      <c r="AJ135" s="305" t="s">
        <v>680</v>
      </c>
      <c r="AK135" s="306" t="s">
        <v>1156</v>
      </c>
      <c r="AL135" s="306" t="s">
        <v>681</v>
      </c>
      <c r="AM135" s="8"/>
      <c r="AN135" s="8">
        <v>328000</v>
      </c>
      <c r="AO135" s="11"/>
      <c r="AP135" s="18">
        <f t="shared" si="61"/>
        <v>328000</v>
      </c>
      <c r="AQ135" s="48" t="s">
        <v>40</v>
      </c>
      <c r="AR135" s="49" t="s">
        <v>101</v>
      </c>
      <c r="AS135" s="49" t="s">
        <v>101</v>
      </c>
      <c r="AT135" s="49" t="s">
        <v>101</v>
      </c>
      <c r="AU135" s="50" t="s">
        <v>101</v>
      </c>
      <c r="AV135" s="23">
        <v>42094</v>
      </c>
      <c r="AW135" s="4">
        <f>+AV135+365</f>
        <v>42459</v>
      </c>
      <c r="AX135" s="8">
        <f t="shared" si="71"/>
        <v>365</v>
      </c>
      <c r="AY135" s="8"/>
      <c r="AZ135" s="8"/>
      <c r="BA135" s="212" t="s">
        <v>141</v>
      </c>
      <c r="BB135" s="17" t="e">
        <f>LOOKUP(BA135,#REF!,#REF!)</f>
        <v>#REF!</v>
      </c>
      <c r="BC135" s="310"/>
      <c r="BD135" s="63"/>
      <c r="BE135" s="28"/>
      <c r="BF135" s="30"/>
      <c r="BG135" s="30"/>
      <c r="BH135" s="28"/>
      <c r="BI135" s="31"/>
      <c r="BJ135" s="66"/>
      <c r="BK135" s="79"/>
      <c r="BL135" s="32"/>
      <c r="BM135" s="32"/>
      <c r="BN135" s="55"/>
      <c r="BO135" s="33"/>
      <c r="BP135" s="67"/>
      <c r="BQ135" s="73"/>
      <c r="BR135" s="35"/>
      <c r="BS135" s="36"/>
      <c r="BT135" s="62"/>
      <c r="BU135" s="37"/>
      <c r="BV135" s="316">
        <f t="shared" si="62"/>
        <v>0</v>
      </c>
      <c r="BW135" s="317">
        <f t="shared" si="63"/>
        <v>0</v>
      </c>
      <c r="BX135" s="234">
        <f t="shared" si="64"/>
        <v>328000</v>
      </c>
      <c r="BY135" s="41"/>
      <c r="BZ135" s="29"/>
      <c r="CA135" s="29"/>
      <c r="CB135" s="29"/>
      <c r="CC135" s="40"/>
      <c r="CD135" s="42"/>
      <c r="CE135" s="34"/>
      <c r="CF135" s="34"/>
      <c r="CG135" s="34"/>
      <c r="CH135" s="33"/>
      <c r="CI135" s="43"/>
      <c r="CJ135" s="44"/>
      <c r="CK135" s="38"/>
      <c r="CL135" s="38"/>
      <c r="CM135" s="39"/>
      <c r="CN135" s="45"/>
      <c r="CO135" s="71">
        <f t="shared" si="59"/>
        <v>42459</v>
      </c>
      <c r="CP135" s="46"/>
      <c r="CQ135" s="72"/>
      <c r="CR135" s="47"/>
      <c r="CS135" s="287" t="e">
        <f>+SUMIFS(#REF!,#REF!,AH135)</f>
        <v>#REF!</v>
      </c>
      <c r="CT135" s="288" t="e">
        <f>+SUMIFS(#REF!,#REF!,BD135)+SUMIFS(#REF!,#REF!,BJ135)+SUMIFS(#REF!,#REF!,BP135)</f>
        <v>#REF!</v>
      </c>
      <c r="CU135" s="228" t="e">
        <f t="shared" si="65"/>
        <v>#REF!</v>
      </c>
      <c r="CV135" s="225"/>
      <c r="CW135" s="58" t="str">
        <f t="shared" ref="CW135:CW166" si="72">+Q135</f>
        <v>EJECUCION</v>
      </c>
      <c r="CX135" s="292"/>
      <c r="CY135" s="60">
        <f t="shared" ref="CY135:CY166" si="73">+AV135</f>
        <v>42094</v>
      </c>
      <c r="CZ135" s="58">
        <f t="shared" ref="CZ135:CZ166" si="74">+CO135</f>
        <v>42459</v>
      </c>
      <c r="DA135" s="59">
        <f t="shared" si="70"/>
        <v>365</v>
      </c>
      <c r="DB135" s="160">
        <f t="shared" ref="DB135:DB166" si="75">+$DD$1-CY135</f>
        <v>183</v>
      </c>
      <c r="DC135" s="301">
        <f t="shared" si="66"/>
        <v>50.136986301369866</v>
      </c>
      <c r="DD135" s="299"/>
      <c r="DE135" s="59">
        <f t="shared" si="67"/>
        <v>50.136986301369866</v>
      </c>
      <c r="DF135" s="303" t="e">
        <f t="shared" si="68"/>
        <v>#REF!</v>
      </c>
    </row>
    <row r="136" spans="2:110" s="21" customFormat="1" ht="99.95" hidden="1" customHeight="1" x14ac:dyDescent="0.25">
      <c r="B136" s="307">
        <v>0.13333333333333333</v>
      </c>
      <c r="C136" s="99">
        <f t="shared" si="60"/>
        <v>2100</v>
      </c>
      <c r="D136" s="1"/>
      <c r="E136" s="2" t="s">
        <v>211</v>
      </c>
      <c r="F136" s="81" t="s">
        <v>1280</v>
      </c>
      <c r="G136" s="76"/>
      <c r="H136" s="16">
        <v>42100</v>
      </c>
      <c r="I136" s="56" t="s">
        <v>212</v>
      </c>
      <c r="J136" s="14" t="s">
        <v>121</v>
      </c>
      <c r="K136" s="74" t="s">
        <v>1249</v>
      </c>
      <c r="L136" s="5"/>
      <c r="M136" s="13"/>
      <c r="N136" s="13"/>
      <c r="O136" s="8">
        <f>+AN136</f>
        <v>95489255.090000004</v>
      </c>
      <c r="P136" s="80" t="s">
        <v>20</v>
      </c>
      <c r="Q136" s="4" t="s">
        <v>15</v>
      </c>
      <c r="R136" s="69"/>
      <c r="S136" s="231"/>
      <c r="T136" s="70"/>
      <c r="U136" s="109">
        <v>2100</v>
      </c>
      <c r="V136" s="203">
        <v>42100</v>
      </c>
      <c r="W136" s="204">
        <v>0</v>
      </c>
      <c r="X136" s="14" t="s">
        <v>58</v>
      </c>
      <c r="Y136" s="14" t="s">
        <v>653</v>
      </c>
      <c r="Z136" s="14" t="s">
        <v>82</v>
      </c>
      <c r="AA136" s="14" t="s">
        <v>415</v>
      </c>
      <c r="AB136" s="57" t="s">
        <v>1248</v>
      </c>
      <c r="AC136" s="15">
        <v>900787587</v>
      </c>
      <c r="AD136" s="2" t="s">
        <v>72</v>
      </c>
      <c r="AE136" s="4">
        <v>42100</v>
      </c>
      <c r="AF136" s="6" t="s">
        <v>670</v>
      </c>
      <c r="AG136" s="4" t="s">
        <v>671</v>
      </c>
      <c r="AH136" s="8">
        <v>70715</v>
      </c>
      <c r="AI136" s="4">
        <v>42101</v>
      </c>
      <c r="AJ136" s="305" t="s">
        <v>675</v>
      </c>
      <c r="AK136" s="306" t="s">
        <v>745</v>
      </c>
      <c r="AL136" s="306" t="s">
        <v>677</v>
      </c>
      <c r="AM136" s="8"/>
      <c r="AN136" s="8">
        <v>95489255.090000004</v>
      </c>
      <c r="AO136" s="11"/>
      <c r="AP136" s="18">
        <f t="shared" si="61"/>
        <v>95489255.090000004</v>
      </c>
      <c r="AQ136" s="48" t="s">
        <v>40</v>
      </c>
      <c r="AR136" s="49" t="s">
        <v>101</v>
      </c>
      <c r="AS136" s="49" t="s">
        <v>101</v>
      </c>
      <c r="AT136" s="49" t="s">
        <v>101</v>
      </c>
      <c r="AU136" s="50" t="s">
        <v>101</v>
      </c>
      <c r="AV136" s="23">
        <v>42100</v>
      </c>
      <c r="AW136" s="4">
        <v>42315</v>
      </c>
      <c r="AX136" s="8">
        <f t="shared" si="71"/>
        <v>215</v>
      </c>
      <c r="AY136" s="8"/>
      <c r="AZ136" s="8"/>
      <c r="BA136" s="212" t="s">
        <v>29</v>
      </c>
      <c r="BB136" s="17" t="e">
        <f>LOOKUP(BA136,#REF!,#REF!)</f>
        <v>#REF!</v>
      </c>
      <c r="BC136" s="310"/>
      <c r="BD136" s="63"/>
      <c r="BE136" s="28">
        <v>42138</v>
      </c>
      <c r="BF136" s="30">
        <v>1785638</v>
      </c>
      <c r="BG136" s="107">
        <v>0.13333333333333333</v>
      </c>
      <c r="BH136" s="28">
        <v>42138</v>
      </c>
      <c r="BI136" s="31">
        <v>0</v>
      </c>
      <c r="BJ136" s="66"/>
      <c r="BK136" s="79"/>
      <c r="BL136" s="32"/>
      <c r="BM136" s="32"/>
      <c r="BN136" s="55"/>
      <c r="BO136" s="33"/>
      <c r="BP136" s="67"/>
      <c r="BQ136" s="73"/>
      <c r="BR136" s="35"/>
      <c r="BS136" s="36"/>
      <c r="BT136" s="62"/>
      <c r="BU136" s="37"/>
      <c r="BV136" s="316">
        <f t="shared" si="62"/>
        <v>0</v>
      </c>
      <c r="BW136" s="317">
        <f t="shared" si="63"/>
        <v>1785638</v>
      </c>
      <c r="BX136" s="234">
        <f t="shared" si="64"/>
        <v>97274893.090000004</v>
      </c>
      <c r="BY136" s="41"/>
      <c r="BZ136" s="29"/>
      <c r="CA136" s="29"/>
      <c r="CB136" s="29"/>
      <c r="CC136" s="40"/>
      <c r="CD136" s="42"/>
      <c r="CE136" s="34"/>
      <c r="CF136" s="34"/>
      <c r="CG136" s="34"/>
      <c r="CH136" s="33"/>
      <c r="CI136" s="43"/>
      <c r="CJ136" s="44"/>
      <c r="CK136" s="38"/>
      <c r="CL136" s="38"/>
      <c r="CM136" s="39"/>
      <c r="CN136" s="45"/>
      <c r="CO136" s="71">
        <f t="shared" si="59"/>
        <v>42315</v>
      </c>
      <c r="CP136" s="46"/>
      <c r="CQ136" s="72"/>
      <c r="CR136" s="47"/>
      <c r="CS136" s="287" t="e">
        <f>+SUMIFS(#REF!,#REF!,AH136)</f>
        <v>#REF!</v>
      </c>
      <c r="CT136" s="288" t="e">
        <f>+SUMIFS(#REF!,#REF!,BD136)+SUMIFS(#REF!,#REF!,BJ136)+SUMIFS(#REF!,#REF!,BP136)</f>
        <v>#REF!</v>
      </c>
      <c r="CU136" s="228" t="e">
        <f t="shared" si="65"/>
        <v>#REF!</v>
      </c>
      <c r="CV136" s="225"/>
      <c r="CW136" s="58" t="str">
        <f t="shared" si="72"/>
        <v>EJECUCION</v>
      </c>
      <c r="CX136" s="292"/>
      <c r="CY136" s="60">
        <f t="shared" si="73"/>
        <v>42100</v>
      </c>
      <c r="CZ136" s="58">
        <f t="shared" si="74"/>
        <v>42315</v>
      </c>
      <c r="DA136" s="59">
        <f t="shared" si="70"/>
        <v>215</v>
      </c>
      <c r="DB136" s="160">
        <f t="shared" si="75"/>
        <v>177</v>
      </c>
      <c r="DC136" s="301">
        <f t="shared" si="66"/>
        <v>82.325581395348834</v>
      </c>
      <c r="DD136" s="299"/>
      <c r="DE136" s="59">
        <f t="shared" si="67"/>
        <v>82.325581395348834</v>
      </c>
      <c r="DF136" s="303" t="e">
        <f t="shared" si="68"/>
        <v>#REF!</v>
      </c>
    </row>
    <row r="137" spans="2:110" s="21" customFormat="1" ht="99.95" hidden="1" customHeight="1" x14ac:dyDescent="0.25">
      <c r="B137" s="307">
        <v>0.13333333333333333</v>
      </c>
      <c r="C137" s="96">
        <f t="shared" si="60"/>
        <v>63</v>
      </c>
      <c r="D137" s="1"/>
      <c r="E137" s="2" t="s">
        <v>221</v>
      </c>
      <c r="F137" s="81" t="s">
        <v>982</v>
      </c>
      <c r="G137" s="76"/>
      <c r="H137" s="16">
        <v>42101</v>
      </c>
      <c r="I137" s="56" t="s">
        <v>105</v>
      </c>
      <c r="J137" s="14" t="s">
        <v>238</v>
      </c>
      <c r="K137" s="74" t="s">
        <v>863</v>
      </c>
      <c r="L137" s="5">
        <v>66</v>
      </c>
      <c r="M137" s="13">
        <v>801315</v>
      </c>
      <c r="N137" s="13" t="s">
        <v>203</v>
      </c>
      <c r="O137" s="8">
        <v>3500000</v>
      </c>
      <c r="P137" s="80" t="s">
        <v>20</v>
      </c>
      <c r="Q137" s="4" t="s">
        <v>15</v>
      </c>
      <c r="R137" s="69"/>
      <c r="S137" s="231"/>
      <c r="T137" s="70"/>
      <c r="U137" s="109">
        <v>63</v>
      </c>
      <c r="V137" s="203">
        <v>42101</v>
      </c>
      <c r="W137" s="204">
        <v>0</v>
      </c>
      <c r="X137" s="14" t="s">
        <v>7</v>
      </c>
      <c r="Y137" s="14" t="s">
        <v>7</v>
      </c>
      <c r="Z137" s="14" t="s">
        <v>864</v>
      </c>
      <c r="AA137" s="14" t="s">
        <v>865</v>
      </c>
      <c r="AB137" s="57" t="s">
        <v>866</v>
      </c>
      <c r="AC137" s="15">
        <v>47435281</v>
      </c>
      <c r="AD137" s="2"/>
      <c r="AE137" s="4">
        <v>42095</v>
      </c>
      <c r="AF137" s="6" t="s">
        <v>693</v>
      </c>
      <c r="AG137" s="4" t="s">
        <v>165</v>
      </c>
      <c r="AH137" s="8">
        <v>70215</v>
      </c>
      <c r="AI137" s="4">
        <v>42095</v>
      </c>
      <c r="AJ137" s="305" t="s">
        <v>680</v>
      </c>
      <c r="AK137" s="306" t="s">
        <v>737</v>
      </c>
      <c r="AL137" s="306" t="s">
        <v>681</v>
      </c>
      <c r="AM137" s="8"/>
      <c r="AN137" s="8">
        <v>3500000</v>
      </c>
      <c r="AO137" s="11"/>
      <c r="AP137" s="18">
        <f t="shared" si="61"/>
        <v>3500000</v>
      </c>
      <c r="AQ137" s="48" t="s">
        <v>40</v>
      </c>
      <c r="AR137" s="49" t="s">
        <v>101</v>
      </c>
      <c r="AS137" s="49" t="s">
        <v>101</v>
      </c>
      <c r="AT137" s="49" t="s">
        <v>101</v>
      </c>
      <c r="AU137" s="50" t="s">
        <v>101</v>
      </c>
      <c r="AV137" s="23">
        <v>42095</v>
      </c>
      <c r="AW137" s="4">
        <f>+AV137+(7*30)</f>
        <v>42305</v>
      </c>
      <c r="AX137" s="8">
        <f t="shared" si="71"/>
        <v>210</v>
      </c>
      <c r="AY137" s="8"/>
      <c r="AZ137" s="8"/>
      <c r="BA137" s="212" t="s">
        <v>66</v>
      </c>
      <c r="BB137" s="17" t="e">
        <f>LOOKUP(BA137,#REF!,#REF!)</f>
        <v>#REF!</v>
      </c>
      <c r="BC137" s="310"/>
      <c r="BD137" s="63"/>
      <c r="BE137" s="28"/>
      <c r="BF137" s="30"/>
      <c r="BG137" s="30"/>
      <c r="BH137" s="28"/>
      <c r="BI137" s="31"/>
      <c r="BJ137" s="66"/>
      <c r="BK137" s="79"/>
      <c r="BL137" s="32"/>
      <c r="BM137" s="32"/>
      <c r="BN137" s="55"/>
      <c r="BO137" s="33"/>
      <c r="BP137" s="67"/>
      <c r="BQ137" s="73"/>
      <c r="BR137" s="35"/>
      <c r="BS137" s="36"/>
      <c r="BT137" s="62"/>
      <c r="BU137" s="37"/>
      <c r="BV137" s="316">
        <f t="shared" si="62"/>
        <v>0</v>
      </c>
      <c r="BW137" s="317">
        <f t="shared" si="63"/>
        <v>0</v>
      </c>
      <c r="BX137" s="234">
        <f t="shared" si="64"/>
        <v>3500000</v>
      </c>
      <c r="BY137" s="41"/>
      <c r="BZ137" s="29"/>
      <c r="CA137" s="29"/>
      <c r="CB137" s="29"/>
      <c r="CC137" s="40"/>
      <c r="CD137" s="42"/>
      <c r="CE137" s="34"/>
      <c r="CF137" s="34"/>
      <c r="CG137" s="34"/>
      <c r="CH137" s="33"/>
      <c r="CI137" s="43"/>
      <c r="CJ137" s="44"/>
      <c r="CK137" s="38"/>
      <c r="CL137" s="38"/>
      <c r="CM137" s="39"/>
      <c r="CN137" s="45"/>
      <c r="CO137" s="71">
        <f t="shared" si="59"/>
        <v>42305</v>
      </c>
      <c r="CP137" s="46"/>
      <c r="CQ137" s="72"/>
      <c r="CR137" s="47"/>
      <c r="CS137" s="287" t="e">
        <f>+SUMIFS(#REF!,#REF!,AH137)</f>
        <v>#REF!</v>
      </c>
      <c r="CT137" s="288" t="e">
        <f>+SUMIFS(#REF!,#REF!,BD137)+SUMIFS(#REF!,#REF!,BJ137)+SUMIFS(#REF!,#REF!,BP137)</f>
        <v>#REF!</v>
      </c>
      <c r="CU137" s="228" t="e">
        <f t="shared" si="65"/>
        <v>#REF!</v>
      </c>
      <c r="CV137" s="225"/>
      <c r="CW137" s="58" t="str">
        <f t="shared" si="72"/>
        <v>EJECUCION</v>
      </c>
      <c r="CX137" s="292"/>
      <c r="CY137" s="60">
        <f t="shared" si="73"/>
        <v>42095</v>
      </c>
      <c r="CZ137" s="58">
        <f t="shared" si="74"/>
        <v>42305</v>
      </c>
      <c r="DA137" s="59">
        <f t="shared" si="70"/>
        <v>210</v>
      </c>
      <c r="DB137" s="160">
        <f t="shared" si="75"/>
        <v>182</v>
      </c>
      <c r="DC137" s="301">
        <f t="shared" si="66"/>
        <v>86.666666666666671</v>
      </c>
      <c r="DD137" s="299"/>
      <c r="DE137" s="59">
        <f t="shared" si="67"/>
        <v>86.666666666666671</v>
      </c>
      <c r="DF137" s="303" t="e">
        <f t="shared" si="68"/>
        <v>#REF!</v>
      </c>
    </row>
    <row r="138" spans="2:110" s="21" customFormat="1" ht="99.95" hidden="1" customHeight="1" x14ac:dyDescent="0.25">
      <c r="B138" s="307">
        <v>0.13333333333333333</v>
      </c>
      <c r="C138" s="96">
        <f t="shared" si="60"/>
        <v>64</v>
      </c>
      <c r="D138" s="1"/>
      <c r="E138" s="2" t="s">
        <v>33</v>
      </c>
      <c r="F138" s="81" t="s">
        <v>983</v>
      </c>
      <c r="G138" s="76"/>
      <c r="H138" s="16">
        <v>42102</v>
      </c>
      <c r="I138" s="56" t="s">
        <v>105</v>
      </c>
      <c r="J138" s="14" t="s">
        <v>209</v>
      </c>
      <c r="K138" s="74" t="s">
        <v>867</v>
      </c>
      <c r="L138" s="5">
        <v>238</v>
      </c>
      <c r="M138" s="13">
        <v>781316</v>
      </c>
      <c r="N138" s="13" t="s">
        <v>210</v>
      </c>
      <c r="O138" s="8">
        <v>230518964</v>
      </c>
      <c r="P138" s="80" t="s">
        <v>20</v>
      </c>
      <c r="Q138" s="4" t="s">
        <v>15</v>
      </c>
      <c r="R138" s="69"/>
      <c r="S138" s="231"/>
      <c r="T138" s="70"/>
      <c r="U138" s="109">
        <v>64</v>
      </c>
      <c r="V138" s="203">
        <v>42102</v>
      </c>
      <c r="W138" s="204">
        <v>0</v>
      </c>
      <c r="X138" s="14" t="s">
        <v>14</v>
      </c>
      <c r="Y138" s="14" t="s">
        <v>868</v>
      </c>
      <c r="Z138" s="14" t="s">
        <v>80</v>
      </c>
      <c r="AA138" s="14" t="s">
        <v>80</v>
      </c>
      <c r="AB138" s="57" t="s">
        <v>869</v>
      </c>
      <c r="AC138" s="15">
        <v>800128835</v>
      </c>
      <c r="AD138" s="2" t="s">
        <v>73</v>
      </c>
      <c r="AE138" s="4">
        <v>42100</v>
      </c>
      <c r="AF138" s="6" t="s">
        <v>751</v>
      </c>
      <c r="AG138" s="4" t="s">
        <v>720</v>
      </c>
      <c r="AH138" s="8">
        <v>70315</v>
      </c>
      <c r="AI138" s="4">
        <v>42100</v>
      </c>
      <c r="AJ138" s="305" t="s">
        <v>675</v>
      </c>
      <c r="AK138" s="306" t="s">
        <v>726</v>
      </c>
      <c r="AL138" s="306" t="s">
        <v>692</v>
      </c>
      <c r="AM138" s="8"/>
      <c r="AN138" s="8">
        <v>230518964</v>
      </c>
      <c r="AO138" s="11"/>
      <c r="AP138" s="18">
        <f t="shared" si="61"/>
        <v>230518964</v>
      </c>
      <c r="AQ138" s="48" t="s">
        <v>40</v>
      </c>
      <c r="AR138" s="49" t="s">
        <v>101</v>
      </c>
      <c r="AS138" s="49" t="s">
        <v>101</v>
      </c>
      <c r="AT138" s="49" t="s">
        <v>101</v>
      </c>
      <c r="AU138" s="50" t="s">
        <v>101</v>
      </c>
      <c r="AV138" s="23">
        <v>42100</v>
      </c>
      <c r="AW138" s="4">
        <f>+AV138+(4*30)</f>
        <v>42220</v>
      </c>
      <c r="AX138" s="8">
        <f t="shared" si="71"/>
        <v>120</v>
      </c>
      <c r="AY138" s="8"/>
      <c r="AZ138" s="8"/>
      <c r="BA138" s="212" t="s">
        <v>870</v>
      </c>
      <c r="BB138" s="17" t="e">
        <f>LOOKUP(BA138,#REF!,#REF!)</f>
        <v>#REF!</v>
      </c>
      <c r="BC138" s="312" t="s">
        <v>1722</v>
      </c>
      <c r="BD138" s="63"/>
      <c r="BE138" s="28"/>
      <c r="BF138" s="30"/>
      <c r="BG138" s="30"/>
      <c r="BH138" s="28"/>
      <c r="BI138" s="31"/>
      <c r="BJ138" s="66"/>
      <c r="BK138" s="79"/>
      <c r="BL138" s="32"/>
      <c r="BM138" s="32"/>
      <c r="BN138" s="55"/>
      <c r="BO138" s="33"/>
      <c r="BP138" s="67"/>
      <c r="BQ138" s="73"/>
      <c r="BR138" s="35"/>
      <c r="BS138" s="36"/>
      <c r="BT138" s="62"/>
      <c r="BU138" s="37"/>
      <c r="BV138" s="316">
        <f t="shared" si="62"/>
        <v>0</v>
      </c>
      <c r="BW138" s="317">
        <f t="shared" si="63"/>
        <v>0</v>
      </c>
      <c r="BX138" s="234">
        <f t="shared" si="64"/>
        <v>230518964</v>
      </c>
      <c r="BY138" s="41">
        <v>42213</v>
      </c>
      <c r="BZ138" s="29">
        <v>42221</v>
      </c>
      <c r="CA138" s="29"/>
      <c r="CB138" s="29">
        <v>42215</v>
      </c>
      <c r="CC138" s="40">
        <v>0</v>
      </c>
      <c r="CD138" s="42"/>
      <c r="CE138" s="34"/>
      <c r="CF138" s="34"/>
      <c r="CG138" s="34"/>
      <c r="CH138" s="33"/>
      <c r="CI138" s="43"/>
      <c r="CJ138" s="44"/>
      <c r="CK138" s="38"/>
      <c r="CL138" s="38"/>
      <c r="CM138" s="39"/>
      <c r="CN138" s="45"/>
      <c r="CO138" s="71">
        <f t="shared" si="59"/>
        <v>42221</v>
      </c>
      <c r="CP138" s="46"/>
      <c r="CQ138" s="72"/>
      <c r="CR138" s="47"/>
      <c r="CS138" s="287" t="e">
        <f>+SUMIFS(#REF!,#REF!,AH138)</f>
        <v>#REF!</v>
      </c>
      <c r="CT138" s="288" t="e">
        <f>+SUMIFS(#REF!,#REF!,BD138)+SUMIFS(#REF!,#REF!,BJ138)+SUMIFS(#REF!,#REF!,BP138)</f>
        <v>#REF!</v>
      </c>
      <c r="CU138" s="228" t="e">
        <f t="shared" si="65"/>
        <v>#REF!</v>
      </c>
      <c r="CV138" s="225"/>
      <c r="CW138" s="58" t="str">
        <f t="shared" si="72"/>
        <v>EJECUCION</v>
      </c>
      <c r="CX138" s="292"/>
      <c r="CY138" s="60">
        <f t="shared" si="73"/>
        <v>42100</v>
      </c>
      <c r="CZ138" s="58">
        <f t="shared" si="74"/>
        <v>42221</v>
      </c>
      <c r="DA138" s="59">
        <f t="shared" si="70"/>
        <v>121</v>
      </c>
      <c r="DB138" s="160">
        <f t="shared" si="75"/>
        <v>177</v>
      </c>
      <c r="DC138" s="301">
        <f t="shared" si="66"/>
        <v>100</v>
      </c>
      <c r="DD138" s="299"/>
      <c r="DE138" s="59">
        <f t="shared" si="67"/>
        <v>100</v>
      </c>
      <c r="DF138" s="303" t="e">
        <f t="shared" si="68"/>
        <v>#REF!</v>
      </c>
    </row>
    <row r="139" spans="2:110" s="21" customFormat="1" ht="99.95" hidden="1" customHeight="1" x14ac:dyDescent="0.25">
      <c r="B139" s="307">
        <v>0.13333333333333333</v>
      </c>
      <c r="C139" s="96">
        <f t="shared" si="60"/>
        <v>65</v>
      </c>
      <c r="D139" s="1"/>
      <c r="E139" s="2" t="s">
        <v>32</v>
      </c>
      <c r="F139" s="81" t="s">
        <v>984</v>
      </c>
      <c r="G139" s="76"/>
      <c r="H139" s="16">
        <v>42104</v>
      </c>
      <c r="I139" s="56" t="s">
        <v>105</v>
      </c>
      <c r="J139" s="14" t="s">
        <v>631</v>
      </c>
      <c r="K139" s="74" t="s">
        <v>871</v>
      </c>
      <c r="L139" s="5">
        <v>90</v>
      </c>
      <c r="M139" s="13">
        <v>241415</v>
      </c>
      <c r="N139" s="13" t="s">
        <v>872</v>
      </c>
      <c r="O139" s="8">
        <v>4782680</v>
      </c>
      <c r="P139" s="80" t="s">
        <v>20</v>
      </c>
      <c r="Q139" s="4" t="s">
        <v>15</v>
      </c>
      <c r="R139" s="69"/>
      <c r="S139" s="231"/>
      <c r="T139" s="70"/>
      <c r="U139" s="109">
        <v>65</v>
      </c>
      <c r="V139" s="203">
        <v>42104</v>
      </c>
      <c r="W139" s="204">
        <v>0</v>
      </c>
      <c r="X139" s="14" t="s">
        <v>21</v>
      </c>
      <c r="Y139" s="14" t="s">
        <v>386</v>
      </c>
      <c r="Z139" s="14" t="s">
        <v>80</v>
      </c>
      <c r="AA139" s="14" t="s">
        <v>80</v>
      </c>
      <c r="AB139" s="57" t="s">
        <v>873</v>
      </c>
      <c r="AC139" s="15">
        <v>800219241</v>
      </c>
      <c r="AD139" s="2" t="s">
        <v>67</v>
      </c>
      <c r="AE139" s="4">
        <v>42101</v>
      </c>
      <c r="AF139" s="6" t="s">
        <v>747</v>
      </c>
      <c r="AG139" s="4" t="s">
        <v>168</v>
      </c>
      <c r="AH139" s="8">
        <v>70815</v>
      </c>
      <c r="AI139" s="4">
        <v>42101</v>
      </c>
      <c r="AJ139" s="305" t="s">
        <v>675</v>
      </c>
      <c r="AK139" s="306" t="s">
        <v>1427</v>
      </c>
      <c r="AL139" s="306" t="s">
        <v>677</v>
      </c>
      <c r="AM139" s="8"/>
      <c r="AN139" s="8">
        <v>4782680</v>
      </c>
      <c r="AO139" s="11"/>
      <c r="AP139" s="18">
        <f t="shared" si="61"/>
        <v>4782680</v>
      </c>
      <c r="AQ139" s="48" t="s">
        <v>40</v>
      </c>
      <c r="AR139" s="49" t="s">
        <v>101</v>
      </c>
      <c r="AS139" s="49" t="s">
        <v>101</v>
      </c>
      <c r="AT139" s="49" t="s">
        <v>101</v>
      </c>
      <c r="AU139" s="50" t="s">
        <v>101</v>
      </c>
      <c r="AV139" s="23">
        <v>42114</v>
      </c>
      <c r="AW139" s="4">
        <v>42167</v>
      </c>
      <c r="AX139" s="8">
        <f t="shared" si="71"/>
        <v>53</v>
      </c>
      <c r="AY139" s="8"/>
      <c r="AZ139" s="8"/>
      <c r="BA139" s="212" t="s">
        <v>50</v>
      </c>
      <c r="BB139" s="17" t="e">
        <f>LOOKUP(BA139,#REF!,#REF!)</f>
        <v>#REF!</v>
      </c>
      <c r="BC139" s="310"/>
      <c r="BD139" s="63"/>
      <c r="BE139" s="28"/>
      <c r="BF139" s="30"/>
      <c r="BG139" s="30"/>
      <c r="BH139" s="28"/>
      <c r="BI139" s="31"/>
      <c r="BJ139" s="66"/>
      <c r="BK139" s="79"/>
      <c r="BL139" s="32"/>
      <c r="BM139" s="32"/>
      <c r="BN139" s="55"/>
      <c r="BO139" s="33"/>
      <c r="BP139" s="67"/>
      <c r="BQ139" s="73"/>
      <c r="BR139" s="35"/>
      <c r="BS139" s="36"/>
      <c r="BT139" s="62"/>
      <c r="BU139" s="37"/>
      <c r="BV139" s="316">
        <f t="shared" si="62"/>
        <v>0</v>
      </c>
      <c r="BW139" s="317">
        <f t="shared" si="63"/>
        <v>0</v>
      </c>
      <c r="BX139" s="234">
        <f t="shared" si="64"/>
        <v>4782680</v>
      </c>
      <c r="BY139" s="41"/>
      <c r="BZ139" s="29"/>
      <c r="CA139" s="29"/>
      <c r="CB139" s="29"/>
      <c r="CC139" s="40"/>
      <c r="CD139" s="42"/>
      <c r="CE139" s="34"/>
      <c r="CF139" s="34"/>
      <c r="CG139" s="34"/>
      <c r="CH139" s="33"/>
      <c r="CI139" s="43"/>
      <c r="CJ139" s="44"/>
      <c r="CK139" s="38"/>
      <c r="CL139" s="38"/>
      <c r="CM139" s="39"/>
      <c r="CN139" s="45"/>
      <c r="CO139" s="71">
        <f t="shared" si="59"/>
        <v>42167</v>
      </c>
      <c r="CP139" s="46"/>
      <c r="CQ139" s="72"/>
      <c r="CR139" s="47"/>
      <c r="CS139" s="287" t="e">
        <f>+SUMIFS(#REF!,#REF!,AH139)</f>
        <v>#REF!</v>
      </c>
      <c r="CT139" s="288" t="e">
        <f>+SUMIFS(#REF!,#REF!,BD139)+SUMIFS(#REF!,#REF!,BJ139)+SUMIFS(#REF!,#REF!,BP139)</f>
        <v>#REF!</v>
      </c>
      <c r="CU139" s="228" t="e">
        <f t="shared" si="65"/>
        <v>#REF!</v>
      </c>
      <c r="CV139" s="225"/>
      <c r="CW139" s="58" t="str">
        <f t="shared" si="72"/>
        <v>EJECUCION</v>
      </c>
      <c r="CX139" s="292"/>
      <c r="CY139" s="60">
        <f t="shared" si="73"/>
        <v>42114</v>
      </c>
      <c r="CZ139" s="58">
        <f t="shared" si="74"/>
        <v>42167</v>
      </c>
      <c r="DA139" s="59">
        <f t="shared" si="70"/>
        <v>53</v>
      </c>
      <c r="DB139" s="160">
        <f t="shared" si="75"/>
        <v>163</v>
      </c>
      <c r="DC139" s="301">
        <f t="shared" si="66"/>
        <v>100</v>
      </c>
      <c r="DD139" s="299"/>
      <c r="DE139" s="59">
        <f t="shared" si="67"/>
        <v>100</v>
      </c>
      <c r="DF139" s="303" t="e">
        <f t="shared" si="68"/>
        <v>#REF!</v>
      </c>
    </row>
    <row r="140" spans="2:110" s="21" customFormat="1" ht="99.95" hidden="1" customHeight="1" x14ac:dyDescent="0.25">
      <c r="B140" s="307">
        <v>0.13333333333333333</v>
      </c>
      <c r="C140" s="96">
        <f t="shared" si="60"/>
        <v>67</v>
      </c>
      <c r="D140" s="1"/>
      <c r="E140" s="2" t="s">
        <v>39</v>
      </c>
      <c r="F140" s="81" t="s">
        <v>985</v>
      </c>
      <c r="G140" s="76"/>
      <c r="H140" s="16">
        <v>42108</v>
      </c>
      <c r="I140" s="56" t="s">
        <v>105</v>
      </c>
      <c r="J140" s="14" t="s">
        <v>124</v>
      </c>
      <c r="K140" s="74" t="s">
        <v>874</v>
      </c>
      <c r="L140" s="5">
        <v>63</v>
      </c>
      <c r="M140" s="13">
        <v>81115</v>
      </c>
      <c r="N140" s="13" t="s">
        <v>875</v>
      </c>
      <c r="O140" s="8">
        <v>31363484</v>
      </c>
      <c r="P140" s="80" t="s">
        <v>20</v>
      </c>
      <c r="Q140" s="4" t="s">
        <v>15</v>
      </c>
      <c r="R140" s="69"/>
      <c r="S140" s="231"/>
      <c r="T140" s="70"/>
      <c r="U140" s="109">
        <v>67</v>
      </c>
      <c r="V140" s="203">
        <v>42108</v>
      </c>
      <c r="W140" s="204">
        <v>0</v>
      </c>
      <c r="X140" s="14" t="s">
        <v>21</v>
      </c>
      <c r="Y140" s="14" t="s">
        <v>386</v>
      </c>
      <c r="Z140" s="14" t="s">
        <v>80</v>
      </c>
      <c r="AA140" s="14" t="s">
        <v>80</v>
      </c>
      <c r="AB140" s="57" t="s">
        <v>876</v>
      </c>
      <c r="AC140" s="15">
        <v>900477235</v>
      </c>
      <c r="AD140" s="2" t="s">
        <v>73</v>
      </c>
      <c r="AE140" s="4">
        <v>42107</v>
      </c>
      <c r="AF140" s="6" t="s">
        <v>752</v>
      </c>
      <c r="AG140" s="4" t="s">
        <v>173</v>
      </c>
      <c r="AH140" s="8">
        <v>73515</v>
      </c>
      <c r="AI140" s="4">
        <v>42107</v>
      </c>
      <c r="AJ140" s="305" t="s">
        <v>680</v>
      </c>
      <c r="AK140" s="306" t="s">
        <v>1689</v>
      </c>
      <c r="AL140" s="306" t="s">
        <v>681</v>
      </c>
      <c r="AM140" s="8"/>
      <c r="AN140" s="8">
        <v>31363484</v>
      </c>
      <c r="AO140" s="11"/>
      <c r="AP140" s="18">
        <f t="shared" si="61"/>
        <v>31363484</v>
      </c>
      <c r="AQ140" s="48" t="s">
        <v>40</v>
      </c>
      <c r="AR140" s="49" t="s">
        <v>101</v>
      </c>
      <c r="AS140" s="49" t="s">
        <v>101</v>
      </c>
      <c r="AT140" s="49" t="s">
        <v>101</v>
      </c>
      <c r="AU140" s="50" t="s">
        <v>101</v>
      </c>
      <c r="AV140" s="23">
        <v>42107</v>
      </c>
      <c r="AW140" s="4">
        <f>+AV140+30</f>
        <v>42137</v>
      </c>
      <c r="AX140" s="8">
        <f t="shared" si="71"/>
        <v>30</v>
      </c>
      <c r="AY140" s="8"/>
      <c r="AZ140" s="8"/>
      <c r="BA140" s="212" t="s">
        <v>104</v>
      </c>
      <c r="BB140" s="17" t="e">
        <f>LOOKUP(BA140,#REF!,#REF!)</f>
        <v>#REF!</v>
      </c>
      <c r="BC140" s="310"/>
      <c r="BD140" s="63"/>
      <c r="BE140" s="28"/>
      <c r="BF140" s="30"/>
      <c r="BG140" s="30"/>
      <c r="BH140" s="28"/>
      <c r="BI140" s="31"/>
      <c r="BJ140" s="66"/>
      <c r="BK140" s="79"/>
      <c r="BL140" s="32"/>
      <c r="BM140" s="32"/>
      <c r="BN140" s="55"/>
      <c r="BO140" s="33"/>
      <c r="BP140" s="67"/>
      <c r="BQ140" s="73"/>
      <c r="BR140" s="35"/>
      <c r="BS140" s="36"/>
      <c r="BT140" s="62"/>
      <c r="BU140" s="37"/>
      <c r="BV140" s="316">
        <f t="shared" si="62"/>
        <v>0</v>
      </c>
      <c r="BW140" s="317">
        <f t="shared" si="63"/>
        <v>0</v>
      </c>
      <c r="BX140" s="234">
        <f t="shared" si="64"/>
        <v>31363484</v>
      </c>
      <c r="BY140" s="41"/>
      <c r="BZ140" s="29"/>
      <c r="CA140" s="29"/>
      <c r="CB140" s="29"/>
      <c r="CC140" s="40"/>
      <c r="CD140" s="42"/>
      <c r="CE140" s="34"/>
      <c r="CF140" s="34"/>
      <c r="CG140" s="34"/>
      <c r="CH140" s="33"/>
      <c r="CI140" s="43"/>
      <c r="CJ140" s="44"/>
      <c r="CK140" s="38"/>
      <c r="CL140" s="38"/>
      <c r="CM140" s="39"/>
      <c r="CN140" s="45"/>
      <c r="CO140" s="71">
        <f t="shared" si="59"/>
        <v>42137</v>
      </c>
      <c r="CP140" s="46"/>
      <c r="CQ140" s="72"/>
      <c r="CR140" s="47"/>
      <c r="CS140" s="287" t="e">
        <f>+SUMIFS(#REF!,#REF!,AH140)</f>
        <v>#REF!</v>
      </c>
      <c r="CT140" s="288" t="e">
        <f>+SUMIFS(#REF!,#REF!,BD140)+SUMIFS(#REF!,#REF!,BJ140)+SUMIFS(#REF!,#REF!,BP140)</f>
        <v>#REF!</v>
      </c>
      <c r="CU140" s="228" t="e">
        <f t="shared" si="65"/>
        <v>#REF!</v>
      </c>
      <c r="CV140" s="225"/>
      <c r="CW140" s="58" t="str">
        <f t="shared" si="72"/>
        <v>EJECUCION</v>
      </c>
      <c r="CX140" s="292"/>
      <c r="CY140" s="60">
        <f t="shared" si="73"/>
        <v>42107</v>
      </c>
      <c r="CZ140" s="58">
        <f t="shared" si="74"/>
        <v>42137</v>
      </c>
      <c r="DA140" s="59">
        <f t="shared" si="70"/>
        <v>30</v>
      </c>
      <c r="DB140" s="160">
        <f t="shared" si="75"/>
        <v>170</v>
      </c>
      <c r="DC140" s="301">
        <f t="shared" si="66"/>
        <v>100</v>
      </c>
      <c r="DD140" s="299"/>
      <c r="DE140" s="59">
        <f t="shared" si="67"/>
        <v>100</v>
      </c>
      <c r="DF140" s="303" t="e">
        <f t="shared" si="68"/>
        <v>#REF!</v>
      </c>
    </row>
    <row r="141" spans="2:110" s="21" customFormat="1" ht="99.95" hidden="1" customHeight="1" x14ac:dyDescent="0.25">
      <c r="B141" s="307">
        <v>0.13333333333333333</v>
      </c>
      <c r="C141" s="96">
        <f t="shared" si="60"/>
        <v>71</v>
      </c>
      <c r="D141" s="1"/>
      <c r="E141" s="2" t="s">
        <v>39</v>
      </c>
      <c r="F141" s="81" t="s">
        <v>988</v>
      </c>
      <c r="G141" s="76"/>
      <c r="H141" s="16">
        <v>42108</v>
      </c>
      <c r="I141" s="56" t="s">
        <v>105</v>
      </c>
      <c r="J141" s="14" t="s">
        <v>124</v>
      </c>
      <c r="K141" s="74" t="s">
        <v>1063</v>
      </c>
      <c r="L141" s="5">
        <v>242</v>
      </c>
      <c r="M141" s="13">
        <v>391210</v>
      </c>
      <c r="N141" s="13" t="s">
        <v>918</v>
      </c>
      <c r="O141" s="8">
        <v>156450000</v>
      </c>
      <c r="P141" s="80" t="s">
        <v>20</v>
      </c>
      <c r="Q141" s="4" t="s">
        <v>15</v>
      </c>
      <c r="R141" s="69"/>
      <c r="S141" s="231"/>
      <c r="T141" s="70"/>
      <c r="U141" s="109">
        <v>71</v>
      </c>
      <c r="V141" s="203">
        <v>42108</v>
      </c>
      <c r="W141" s="204">
        <v>0</v>
      </c>
      <c r="X141" s="14" t="s">
        <v>58</v>
      </c>
      <c r="Y141" s="14" t="s">
        <v>22</v>
      </c>
      <c r="Z141" s="14" t="s">
        <v>80</v>
      </c>
      <c r="AA141" s="14" t="s">
        <v>80</v>
      </c>
      <c r="AB141" s="57" t="s">
        <v>877</v>
      </c>
      <c r="AC141" s="15">
        <v>830025306</v>
      </c>
      <c r="AD141" s="2" t="s">
        <v>77</v>
      </c>
      <c r="AE141" s="4">
        <v>42108</v>
      </c>
      <c r="AF141" s="6" t="s">
        <v>754</v>
      </c>
      <c r="AG141" s="4" t="s">
        <v>173</v>
      </c>
      <c r="AH141" s="8">
        <v>73615</v>
      </c>
      <c r="AI141" s="4">
        <v>42108</v>
      </c>
      <c r="AJ141" s="305" t="s">
        <v>675</v>
      </c>
      <c r="AK141" s="306" t="s">
        <v>1414</v>
      </c>
      <c r="AL141" s="306" t="s">
        <v>679</v>
      </c>
      <c r="AM141" s="8"/>
      <c r="AN141" s="8">
        <v>156450000</v>
      </c>
      <c r="AO141" s="11"/>
      <c r="AP141" s="18">
        <f t="shared" si="61"/>
        <v>156450000</v>
      </c>
      <c r="AQ141" s="24" t="s">
        <v>886</v>
      </c>
      <c r="AR141" s="25" t="s">
        <v>887</v>
      </c>
      <c r="AS141" s="25" t="s">
        <v>920</v>
      </c>
      <c r="AT141" s="25" t="s">
        <v>194</v>
      </c>
      <c r="AU141" s="26">
        <v>42108</v>
      </c>
      <c r="AV141" s="23">
        <v>42110</v>
      </c>
      <c r="AW141" s="4">
        <v>42369</v>
      </c>
      <c r="AX141" s="8">
        <f t="shared" si="71"/>
        <v>259</v>
      </c>
      <c r="AY141" s="7">
        <f>+AW141+(3*365)</f>
        <v>43464</v>
      </c>
      <c r="AZ141" s="8"/>
      <c r="BA141" s="212" t="s">
        <v>120</v>
      </c>
      <c r="BB141" s="17" t="e">
        <f>LOOKUP(BA141,#REF!,#REF!)</f>
        <v>#REF!</v>
      </c>
      <c r="BC141" s="310"/>
      <c r="BD141" s="63"/>
      <c r="BE141" s="28"/>
      <c r="BF141" s="30"/>
      <c r="BG141" s="30"/>
      <c r="BH141" s="28"/>
      <c r="BI141" s="31"/>
      <c r="BJ141" s="66"/>
      <c r="BK141" s="79"/>
      <c r="BL141" s="32"/>
      <c r="BM141" s="32"/>
      <c r="BN141" s="55"/>
      <c r="BO141" s="33"/>
      <c r="BP141" s="67"/>
      <c r="BQ141" s="73"/>
      <c r="BR141" s="35"/>
      <c r="BS141" s="36"/>
      <c r="BT141" s="62"/>
      <c r="BU141" s="37"/>
      <c r="BV141" s="316">
        <f t="shared" si="62"/>
        <v>0</v>
      </c>
      <c r="BW141" s="317">
        <f t="shared" si="63"/>
        <v>0</v>
      </c>
      <c r="BX141" s="234">
        <f t="shared" si="64"/>
        <v>156450000</v>
      </c>
      <c r="BY141" s="41"/>
      <c r="BZ141" s="29"/>
      <c r="CA141" s="29"/>
      <c r="CB141" s="29"/>
      <c r="CC141" s="40"/>
      <c r="CD141" s="42"/>
      <c r="CE141" s="34"/>
      <c r="CF141" s="34"/>
      <c r="CG141" s="34"/>
      <c r="CH141" s="33"/>
      <c r="CI141" s="43"/>
      <c r="CJ141" s="44"/>
      <c r="CK141" s="38"/>
      <c r="CL141" s="38"/>
      <c r="CM141" s="39"/>
      <c r="CN141" s="45"/>
      <c r="CO141" s="71">
        <f t="shared" si="59"/>
        <v>42369</v>
      </c>
      <c r="CP141" s="46"/>
      <c r="CQ141" s="72"/>
      <c r="CR141" s="47"/>
      <c r="CS141" s="287" t="e">
        <f>+SUMIFS(#REF!,#REF!,AH141)</f>
        <v>#REF!</v>
      </c>
      <c r="CT141" s="288" t="e">
        <f>+SUMIFS(#REF!,#REF!,BD141)+SUMIFS(#REF!,#REF!,BJ141)+SUMIFS(#REF!,#REF!,BP141)</f>
        <v>#REF!</v>
      </c>
      <c r="CU141" s="228" t="e">
        <f t="shared" si="65"/>
        <v>#REF!</v>
      </c>
      <c r="CV141" s="225"/>
      <c r="CW141" s="58" t="str">
        <f t="shared" si="72"/>
        <v>EJECUCION</v>
      </c>
      <c r="CX141" s="292"/>
      <c r="CY141" s="60">
        <f t="shared" si="73"/>
        <v>42110</v>
      </c>
      <c r="CZ141" s="58">
        <f t="shared" si="74"/>
        <v>42369</v>
      </c>
      <c r="DA141" s="59">
        <f t="shared" si="70"/>
        <v>259</v>
      </c>
      <c r="DB141" s="160">
        <f t="shared" si="75"/>
        <v>167</v>
      </c>
      <c r="DC141" s="301">
        <f t="shared" si="66"/>
        <v>64.478764478764489</v>
      </c>
      <c r="DD141" s="299"/>
      <c r="DE141" s="59">
        <f t="shared" si="67"/>
        <v>64.478764478764489</v>
      </c>
      <c r="DF141" s="303" t="e">
        <f t="shared" si="68"/>
        <v>#REF!</v>
      </c>
    </row>
    <row r="142" spans="2:110" s="21" customFormat="1" ht="99.95" hidden="1" customHeight="1" x14ac:dyDescent="0.25">
      <c r="B142" s="307">
        <v>0.13333333333333333</v>
      </c>
      <c r="C142" s="96">
        <f t="shared" si="60"/>
        <v>79</v>
      </c>
      <c r="D142" s="1"/>
      <c r="E142" s="2" t="s">
        <v>33</v>
      </c>
      <c r="F142" s="81" t="s">
        <v>1069</v>
      </c>
      <c r="G142" s="19" t="s">
        <v>1070</v>
      </c>
      <c r="H142" s="16">
        <v>42109</v>
      </c>
      <c r="I142" s="56" t="s">
        <v>105</v>
      </c>
      <c r="J142" s="14" t="s">
        <v>125</v>
      </c>
      <c r="K142" s="74" t="s">
        <v>1071</v>
      </c>
      <c r="L142" s="5">
        <v>220</v>
      </c>
      <c r="M142" s="13">
        <v>861017</v>
      </c>
      <c r="N142" s="13" t="s">
        <v>1078</v>
      </c>
      <c r="O142" s="8">
        <v>40996700</v>
      </c>
      <c r="P142" s="80" t="s">
        <v>20</v>
      </c>
      <c r="Q142" s="4" t="s">
        <v>15</v>
      </c>
      <c r="R142" s="69"/>
      <c r="S142" s="231"/>
      <c r="T142" s="70"/>
      <c r="U142" s="77">
        <v>79</v>
      </c>
      <c r="V142" s="203">
        <v>42122</v>
      </c>
      <c r="W142" s="204">
        <v>0</v>
      </c>
      <c r="X142" s="14" t="s">
        <v>58</v>
      </c>
      <c r="Y142" s="14" t="s">
        <v>159</v>
      </c>
      <c r="Z142" s="14" t="s">
        <v>80</v>
      </c>
      <c r="AA142" s="14" t="s">
        <v>80</v>
      </c>
      <c r="AB142" s="57" t="s">
        <v>1106</v>
      </c>
      <c r="AC142" s="15">
        <v>830015728</v>
      </c>
      <c r="AD142" s="2" t="s">
        <v>34</v>
      </c>
      <c r="AE142" s="4">
        <v>42122</v>
      </c>
      <c r="AF142" s="6" t="s">
        <v>700</v>
      </c>
      <c r="AG142" s="4" t="s">
        <v>169</v>
      </c>
      <c r="AH142" s="8">
        <v>82315</v>
      </c>
      <c r="AI142" s="4">
        <v>42122</v>
      </c>
      <c r="AJ142" s="305" t="s">
        <v>680</v>
      </c>
      <c r="AK142" s="306" t="s">
        <v>1481</v>
      </c>
      <c r="AL142" s="306" t="s">
        <v>681</v>
      </c>
      <c r="AM142" s="8"/>
      <c r="AN142" s="8">
        <v>40996700</v>
      </c>
      <c r="AO142" s="11"/>
      <c r="AP142" s="18">
        <f t="shared" si="61"/>
        <v>40996700</v>
      </c>
      <c r="AQ142" s="48" t="s">
        <v>40</v>
      </c>
      <c r="AR142" s="49" t="s">
        <v>101</v>
      </c>
      <c r="AS142" s="49" t="s">
        <v>101</v>
      </c>
      <c r="AT142" s="49" t="s">
        <v>101</v>
      </c>
      <c r="AU142" s="50" t="s">
        <v>101</v>
      </c>
      <c r="AV142" s="23">
        <v>42123</v>
      </c>
      <c r="AW142" s="4">
        <v>42338</v>
      </c>
      <c r="AX142" s="8">
        <f t="shared" si="71"/>
        <v>215</v>
      </c>
      <c r="AY142" s="8"/>
      <c r="AZ142" s="7"/>
      <c r="BA142" s="212" t="s">
        <v>144</v>
      </c>
      <c r="BB142" s="17" t="e">
        <f>LOOKUP(BA142,#REF!,#REF!)</f>
        <v>#REF!</v>
      </c>
      <c r="BC142" s="312" t="s">
        <v>1723</v>
      </c>
      <c r="BD142" s="63"/>
      <c r="BE142" s="28"/>
      <c r="BF142" s="30"/>
      <c r="BG142" s="30"/>
      <c r="BH142" s="28"/>
      <c r="BI142" s="31"/>
      <c r="BJ142" s="66"/>
      <c r="BK142" s="79"/>
      <c r="BL142" s="32"/>
      <c r="BM142" s="32"/>
      <c r="BN142" s="55"/>
      <c r="BO142" s="33"/>
      <c r="BP142" s="67"/>
      <c r="BQ142" s="73"/>
      <c r="BR142" s="35"/>
      <c r="BS142" s="36"/>
      <c r="BT142" s="62"/>
      <c r="BU142" s="37"/>
      <c r="BV142" s="316">
        <f t="shared" si="62"/>
        <v>0</v>
      </c>
      <c r="BW142" s="317">
        <f t="shared" si="63"/>
        <v>0</v>
      </c>
      <c r="BX142" s="234">
        <f t="shared" si="64"/>
        <v>40996700</v>
      </c>
      <c r="BY142" s="41"/>
      <c r="BZ142" s="29"/>
      <c r="CA142" s="29"/>
      <c r="CB142" s="29"/>
      <c r="CC142" s="40"/>
      <c r="CD142" s="42"/>
      <c r="CE142" s="34"/>
      <c r="CF142" s="34"/>
      <c r="CG142" s="34"/>
      <c r="CH142" s="33"/>
      <c r="CI142" s="43"/>
      <c r="CJ142" s="44"/>
      <c r="CK142" s="38"/>
      <c r="CL142" s="38"/>
      <c r="CM142" s="39"/>
      <c r="CN142" s="45"/>
      <c r="CO142" s="71">
        <f t="shared" si="59"/>
        <v>42338</v>
      </c>
      <c r="CP142" s="46"/>
      <c r="CQ142" s="72"/>
      <c r="CR142" s="47"/>
      <c r="CS142" s="287" t="e">
        <f>+SUMIFS(#REF!,#REF!,AH142)</f>
        <v>#REF!</v>
      </c>
      <c r="CT142" s="288" t="e">
        <f>+SUMIFS(#REF!,#REF!,BD142)+SUMIFS(#REF!,#REF!,BJ142)+SUMIFS(#REF!,#REF!,BP142)</f>
        <v>#REF!</v>
      </c>
      <c r="CU142" s="228" t="e">
        <f t="shared" si="65"/>
        <v>#REF!</v>
      </c>
      <c r="CV142" s="225"/>
      <c r="CW142" s="58" t="str">
        <f t="shared" si="72"/>
        <v>EJECUCION</v>
      </c>
      <c r="CX142" s="292"/>
      <c r="CY142" s="60">
        <f t="shared" si="73"/>
        <v>42123</v>
      </c>
      <c r="CZ142" s="58">
        <f t="shared" si="74"/>
        <v>42338</v>
      </c>
      <c r="DA142" s="59">
        <f t="shared" si="70"/>
        <v>215</v>
      </c>
      <c r="DB142" s="160">
        <f t="shared" si="75"/>
        <v>154</v>
      </c>
      <c r="DC142" s="301">
        <f t="shared" si="66"/>
        <v>71.627906976744185</v>
      </c>
      <c r="DD142" s="299"/>
      <c r="DE142" s="59">
        <f t="shared" si="67"/>
        <v>71.627906976744185</v>
      </c>
      <c r="DF142" s="303" t="e">
        <f t="shared" si="68"/>
        <v>#REF!</v>
      </c>
    </row>
    <row r="143" spans="2:110" s="21" customFormat="1" ht="99.95" hidden="1" customHeight="1" x14ac:dyDescent="0.25">
      <c r="B143" s="307">
        <v>0.13333333333333333</v>
      </c>
      <c r="C143" s="99" t="str">
        <f t="shared" si="60"/>
        <v>2223</v>
      </c>
      <c r="D143" s="1"/>
      <c r="E143" s="2" t="s">
        <v>211</v>
      </c>
      <c r="F143" s="81" t="s">
        <v>1375</v>
      </c>
      <c r="G143" s="76"/>
      <c r="H143" s="16">
        <v>42109</v>
      </c>
      <c r="I143" s="56" t="s">
        <v>212</v>
      </c>
      <c r="J143" s="14" t="s">
        <v>121</v>
      </c>
      <c r="K143" s="74" t="s">
        <v>1111</v>
      </c>
      <c r="L143" s="5"/>
      <c r="M143" s="13"/>
      <c r="N143" s="13"/>
      <c r="O143" s="8">
        <f>+AN143</f>
        <v>115053254.40000001</v>
      </c>
      <c r="P143" s="80" t="s">
        <v>20</v>
      </c>
      <c r="Q143" s="4" t="s">
        <v>15</v>
      </c>
      <c r="R143" s="69"/>
      <c r="S143" s="231"/>
      <c r="T143" s="70"/>
      <c r="U143" s="109" t="s">
        <v>1110</v>
      </c>
      <c r="V143" s="203">
        <v>42109</v>
      </c>
      <c r="W143" s="204">
        <v>0</v>
      </c>
      <c r="X143" s="14" t="s">
        <v>58</v>
      </c>
      <c r="Y143" s="14" t="s">
        <v>653</v>
      </c>
      <c r="Z143" s="14" t="s">
        <v>341</v>
      </c>
      <c r="AA143" s="14" t="s">
        <v>342</v>
      </c>
      <c r="AB143" s="57" t="s">
        <v>1599</v>
      </c>
      <c r="AC143" s="101">
        <v>900787922</v>
      </c>
      <c r="AD143" s="2" t="s">
        <v>77</v>
      </c>
      <c r="AE143" s="4">
        <v>42109</v>
      </c>
      <c r="AF143" s="6" t="s">
        <v>670</v>
      </c>
      <c r="AG143" s="4" t="s">
        <v>671</v>
      </c>
      <c r="AH143" s="8">
        <v>69415</v>
      </c>
      <c r="AI143" s="4">
        <v>42110</v>
      </c>
      <c r="AJ143" s="305" t="s">
        <v>675</v>
      </c>
      <c r="AK143" s="306" t="s">
        <v>1475</v>
      </c>
      <c r="AL143" s="306" t="s">
        <v>679</v>
      </c>
      <c r="AM143" s="8"/>
      <c r="AN143" s="8">
        <v>115053254.40000001</v>
      </c>
      <c r="AO143" s="11"/>
      <c r="AP143" s="18">
        <f t="shared" si="61"/>
        <v>115053254.40000001</v>
      </c>
      <c r="AQ143" s="48" t="s">
        <v>40</v>
      </c>
      <c r="AR143" s="49" t="s">
        <v>101</v>
      </c>
      <c r="AS143" s="49" t="s">
        <v>101</v>
      </c>
      <c r="AT143" s="49" t="s">
        <v>101</v>
      </c>
      <c r="AU143" s="50" t="s">
        <v>101</v>
      </c>
      <c r="AV143" s="93">
        <v>42109</v>
      </c>
      <c r="AW143" s="4">
        <v>42354</v>
      </c>
      <c r="AX143" s="8">
        <f t="shared" si="71"/>
        <v>245</v>
      </c>
      <c r="AY143" s="8"/>
      <c r="AZ143" s="8"/>
      <c r="BA143" s="212" t="s">
        <v>65</v>
      </c>
      <c r="BB143" s="17" t="e">
        <f>LOOKUP(BA143,#REF!,#REF!)</f>
        <v>#REF!</v>
      </c>
      <c r="BC143" s="310"/>
      <c r="BD143" s="63"/>
      <c r="BE143" s="28"/>
      <c r="BF143" s="30"/>
      <c r="BG143" s="30"/>
      <c r="BH143" s="28"/>
      <c r="BI143" s="31"/>
      <c r="BJ143" s="66"/>
      <c r="BK143" s="79"/>
      <c r="BL143" s="32"/>
      <c r="BM143" s="32"/>
      <c r="BN143" s="55"/>
      <c r="BO143" s="33"/>
      <c r="BP143" s="67"/>
      <c r="BQ143" s="73"/>
      <c r="BR143" s="35"/>
      <c r="BS143" s="36"/>
      <c r="BT143" s="62"/>
      <c r="BU143" s="37"/>
      <c r="BV143" s="316">
        <f t="shared" si="62"/>
        <v>0</v>
      </c>
      <c r="BW143" s="317">
        <f t="shared" si="63"/>
        <v>0</v>
      </c>
      <c r="BX143" s="234">
        <f t="shared" si="64"/>
        <v>115053254.40000001</v>
      </c>
      <c r="BY143" s="41"/>
      <c r="BZ143" s="29"/>
      <c r="CA143" s="29"/>
      <c r="CB143" s="29"/>
      <c r="CC143" s="40"/>
      <c r="CD143" s="42"/>
      <c r="CE143" s="34"/>
      <c r="CF143" s="34"/>
      <c r="CG143" s="34"/>
      <c r="CH143" s="33"/>
      <c r="CI143" s="43"/>
      <c r="CJ143" s="44"/>
      <c r="CK143" s="38"/>
      <c r="CL143" s="38"/>
      <c r="CM143" s="39"/>
      <c r="CN143" s="45"/>
      <c r="CO143" s="71">
        <f t="shared" si="59"/>
        <v>42354</v>
      </c>
      <c r="CP143" s="46"/>
      <c r="CQ143" s="72"/>
      <c r="CR143" s="47"/>
      <c r="CS143" s="287" t="e">
        <f>+SUMIFS(#REF!,#REF!,AH143)</f>
        <v>#REF!</v>
      </c>
      <c r="CT143" s="288" t="e">
        <f>+SUMIFS(#REF!,#REF!,BD143)+SUMIFS(#REF!,#REF!,BJ143)+SUMIFS(#REF!,#REF!,BP143)</f>
        <v>#REF!</v>
      </c>
      <c r="CU143" s="228" t="e">
        <f t="shared" si="65"/>
        <v>#REF!</v>
      </c>
      <c r="CV143" s="225"/>
      <c r="CW143" s="58" t="str">
        <f t="shared" si="72"/>
        <v>EJECUCION</v>
      </c>
      <c r="CX143" s="292"/>
      <c r="CY143" s="60">
        <f t="shared" si="73"/>
        <v>42109</v>
      </c>
      <c r="CZ143" s="58">
        <f t="shared" si="74"/>
        <v>42354</v>
      </c>
      <c r="DA143" s="59">
        <f t="shared" si="70"/>
        <v>245</v>
      </c>
      <c r="DB143" s="160">
        <f t="shared" si="75"/>
        <v>168</v>
      </c>
      <c r="DC143" s="301">
        <f t="shared" si="66"/>
        <v>68.571428571428569</v>
      </c>
      <c r="DD143" s="299"/>
      <c r="DE143" s="59">
        <f t="shared" si="67"/>
        <v>68.571428571428569</v>
      </c>
      <c r="DF143" s="303" t="e">
        <f t="shared" si="68"/>
        <v>#REF!</v>
      </c>
    </row>
    <row r="144" spans="2:110" s="21" customFormat="1" ht="99.95" hidden="1" customHeight="1" x14ac:dyDescent="0.25">
      <c r="B144" s="307">
        <v>0.13333333333333333</v>
      </c>
      <c r="C144" s="99" t="str">
        <f t="shared" si="60"/>
        <v>2226</v>
      </c>
      <c r="D144" s="1"/>
      <c r="E144" s="2" t="s">
        <v>211</v>
      </c>
      <c r="F144" s="81" t="s">
        <v>1218</v>
      </c>
      <c r="G144" s="76"/>
      <c r="H144" s="16">
        <v>42109</v>
      </c>
      <c r="I144" s="56" t="s">
        <v>212</v>
      </c>
      <c r="J144" s="14" t="s">
        <v>121</v>
      </c>
      <c r="K144" s="74" t="s">
        <v>1113</v>
      </c>
      <c r="L144" s="5"/>
      <c r="M144" s="13"/>
      <c r="N144" s="13"/>
      <c r="O144" s="8">
        <f>+AN144</f>
        <v>112742515.56999999</v>
      </c>
      <c r="P144" s="80" t="s">
        <v>20</v>
      </c>
      <c r="Q144" s="4" t="s">
        <v>15</v>
      </c>
      <c r="R144" s="69"/>
      <c r="S144" s="231"/>
      <c r="T144" s="70"/>
      <c r="U144" s="109" t="s">
        <v>1112</v>
      </c>
      <c r="V144" s="203">
        <v>42109</v>
      </c>
      <c r="W144" s="204">
        <v>0</v>
      </c>
      <c r="X144" s="14" t="s">
        <v>58</v>
      </c>
      <c r="Y144" s="14" t="s">
        <v>653</v>
      </c>
      <c r="Z144" s="14" t="s">
        <v>1114</v>
      </c>
      <c r="AA144" s="14" t="s">
        <v>1115</v>
      </c>
      <c r="AB144" s="57" t="s">
        <v>1600</v>
      </c>
      <c r="AC144" s="101">
        <v>900789832</v>
      </c>
      <c r="AD144" s="2" t="s">
        <v>67</v>
      </c>
      <c r="AE144" s="4">
        <v>42109</v>
      </c>
      <c r="AF144" s="6" t="s">
        <v>670</v>
      </c>
      <c r="AG144" s="4" t="s">
        <v>671</v>
      </c>
      <c r="AH144" s="8">
        <v>74615</v>
      </c>
      <c r="AI144" s="4">
        <v>42109</v>
      </c>
      <c r="AJ144" s="305" t="s">
        <v>675</v>
      </c>
      <c r="AK144" s="306" t="s">
        <v>1415</v>
      </c>
      <c r="AL144" s="306" t="s">
        <v>678</v>
      </c>
      <c r="AM144" s="8"/>
      <c r="AN144" s="8">
        <v>112742515.56999999</v>
      </c>
      <c r="AO144" s="11"/>
      <c r="AP144" s="18">
        <f t="shared" si="61"/>
        <v>112742515.56999999</v>
      </c>
      <c r="AQ144" s="48" t="s">
        <v>40</v>
      </c>
      <c r="AR144" s="49" t="s">
        <v>101</v>
      </c>
      <c r="AS144" s="49" t="s">
        <v>101</v>
      </c>
      <c r="AT144" s="49" t="s">
        <v>101</v>
      </c>
      <c r="AU144" s="50" t="s">
        <v>101</v>
      </c>
      <c r="AV144" s="93">
        <v>42109</v>
      </c>
      <c r="AW144" s="4">
        <v>42324</v>
      </c>
      <c r="AX144" s="8">
        <f t="shared" si="71"/>
        <v>215</v>
      </c>
      <c r="AY144" s="8"/>
      <c r="AZ144" s="8"/>
      <c r="BA144" s="212" t="s">
        <v>41</v>
      </c>
      <c r="BB144" s="17" t="e">
        <f>LOOKUP(BA144,#REF!,#REF!)</f>
        <v>#REF!</v>
      </c>
      <c r="BC144" s="310"/>
      <c r="BD144" s="63"/>
      <c r="BE144" s="28"/>
      <c r="BF144" s="30"/>
      <c r="BG144" s="30"/>
      <c r="BH144" s="28"/>
      <c r="BI144" s="31"/>
      <c r="BJ144" s="66"/>
      <c r="BK144" s="79"/>
      <c r="BL144" s="32"/>
      <c r="BM144" s="32"/>
      <c r="BN144" s="55"/>
      <c r="BO144" s="33"/>
      <c r="BP144" s="67"/>
      <c r="BQ144" s="73"/>
      <c r="BR144" s="35"/>
      <c r="BS144" s="36"/>
      <c r="BT144" s="62"/>
      <c r="BU144" s="37"/>
      <c r="BV144" s="316">
        <f t="shared" si="62"/>
        <v>0</v>
      </c>
      <c r="BW144" s="317">
        <f t="shared" si="63"/>
        <v>0</v>
      </c>
      <c r="BX144" s="234">
        <f t="shared" si="64"/>
        <v>112742515.56999999</v>
      </c>
      <c r="BY144" s="41"/>
      <c r="BZ144" s="29"/>
      <c r="CA144" s="29"/>
      <c r="CB144" s="29"/>
      <c r="CC144" s="40"/>
      <c r="CD144" s="42"/>
      <c r="CE144" s="34"/>
      <c r="CF144" s="34"/>
      <c r="CG144" s="34"/>
      <c r="CH144" s="33"/>
      <c r="CI144" s="43"/>
      <c r="CJ144" s="44"/>
      <c r="CK144" s="38"/>
      <c r="CL144" s="38"/>
      <c r="CM144" s="39"/>
      <c r="CN144" s="45"/>
      <c r="CO144" s="71">
        <f t="shared" si="59"/>
        <v>42324</v>
      </c>
      <c r="CP144" s="46"/>
      <c r="CQ144" s="72"/>
      <c r="CR144" s="47"/>
      <c r="CS144" s="287" t="e">
        <f>+SUMIFS(#REF!,#REF!,AH144)</f>
        <v>#REF!</v>
      </c>
      <c r="CT144" s="288" t="e">
        <f>+SUMIFS(#REF!,#REF!,BD144)+SUMIFS(#REF!,#REF!,BJ144)+SUMIFS(#REF!,#REF!,BP144)</f>
        <v>#REF!</v>
      </c>
      <c r="CU144" s="228" t="e">
        <f t="shared" si="65"/>
        <v>#REF!</v>
      </c>
      <c r="CV144" s="225"/>
      <c r="CW144" s="58" t="str">
        <f t="shared" si="72"/>
        <v>EJECUCION</v>
      </c>
      <c r="CX144" s="292"/>
      <c r="CY144" s="60">
        <f t="shared" si="73"/>
        <v>42109</v>
      </c>
      <c r="CZ144" s="58">
        <f t="shared" si="74"/>
        <v>42324</v>
      </c>
      <c r="DA144" s="59">
        <f t="shared" si="70"/>
        <v>215</v>
      </c>
      <c r="DB144" s="160">
        <f t="shared" si="75"/>
        <v>168</v>
      </c>
      <c r="DC144" s="301">
        <f t="shared" si="66"/>
        <v>78.139534883720927</v>
      </c>
      <c r="DD144" s="299"/>
      <c r="DE144" s="59">
        <f t="shared" si="67"/>
        <v>78.139534883720927</v>
      </c>
      <c r="DF144" s="303" t="e">
        <f t="shared" si="68"/>
        <v>#REF!</v>
      </c>
    </row>
    <row r="145" spans="2:110" s="21" customFormat="1" ht="99.95" hidden="1" customHeight="1" x14ac:dyDescent="0.25">
      <c r="B145" s="307">
        <v>0.13333333333333333</v>
      </c>
      <c r="C145" s="99" t="str">
        <f t="shared" si="60"/>
        <v>2233</v>
      </c>
      <c r="D145" s="1"/>
      <c r="E145" s="2" t="s">
        <v>211</v>
      </c>
      <c r="F145" s="81" t="s">
        <v>1220</v>
      </c>
      <c r="G145" s="76"/>
      <c r="H145" s="16">
        <v>42109</v>
      </c>
      <c r="I145" s="56" t="s">
        <v>212</v>
      </c>
      <c r="J145" s="14" t="s">
        <v>121</v>
      </c>
      <c r="K145" s="74" t="s">
        <v>1117</v>
      </c>
      <c r="L145" s="5"/>
      <c r="M145" s="13"/>
      <c r="N145" s="13"/>
      <c r="O145" s="8">
        <f>+AN145</f>
        <v>91419672.900000006</v>
      </c>
      <c r="P145" s="80" t="s">
        <v>20</v>
      </c>
      <c r="Q145" s="4" t="s">
        <v>15</v>
      </c>
      <c r="R145" s="69"/>
      <c r="S145" s="231"/>
      <c r="T145" s="70"/>
      <c r="U145" s="109" t="s">
        <v>1116</v>
      </c>
      <c r="V145" s="203">
        <v>42109</v>
      </c>
      <c r="W145" s="204">
        <v>0</v>
      </c>
      <c r="X145" s="14" t="s">
        <v>58</v>
      </c>
      <c r="Y145" s="14" t="s">
        <v>653</v>
      </c>
      <c r="Z145" s="14" t="s">
        <v>84</v>
      </c>
      <c r="AA145" s="14" t="s">
        <v>318</v>
      </c>
      <c r="AB145" s="57" t="s">
        <v>1601</v>
      </c>
      <c r="AC145" s="101">
        <v>900787587</v>
      </c>
      <c r="AD145" s="2" t="s">
        <v>72</v>
      </c>
      <c r="AE145" s="4">
        <v>42109</v>
      </c>
      <c r="AF145" s="6" t="s">
        <v>670</v>
      </c>
      <c r="AG145" s="4" t="s">
        <v>671</v>
      </c>
      <c r="AH145" s="8">
        <v>77315</v>
      </c>
      <c r="AI145" s="4">
        <v>42110</v>
      </c>
      <c r="AJ145" s="305" t="s">
        <v>675</v>
      </c>
      <c r="AK145" s="306" t="s">
        <v>745</v>
      </c>
      <c r="AL145" s="306" t="s">
        <v>677</v>
      </c>
      <c r="AM145" s="8"/>
      <c r="AN145" s="8">
        <v>91419672.900000006</v>
      </c>
      <c r="AO145" s="11"/>
      <c r="AP145" s="18">
        <f t="shared" si="61"/>
        <v>91419672.900000006</v>
      </c>
      <c r="AQ145" s="48" t="s">
        <v>40</v>
      </c>
      <c r="AR145" s="49" t="s">
        <v>101</v>
      </c>
      <c r="AS145" s="49" t="s">
        <v>101</v>
      </c>
      <c r="AT145" s="49" t="s">
        <v>101</v>
      </c>
      <c r="AU145" s="50" t="s">
        <v>101</v>
      </c>
      <c r="AV145" s="93">
        <v>42109</v>
      </c>
      <c r="AW145" s="4">
        <v>42325</v>
      </c>
      <c r="AX145" s="8">
        <f t="shared" si="71"/>
        <v>216</v>
      </c>
      <c r="AY145" s="8"/>
      <c r="AZ145" s="8"/>
      <c r="BA145" s="83" t="s">
        <v>28</v>
      </c>
      <c r="BB145" s="17" t="e">
        <f>LOOKUP(BA145,#REF!,#REF!)</f>
        <v>#REF!</v>
      </c>
      <c r="BC145" s="310"/>
      <c r="BD145" s="63"/>
      <c r="BE145" s="28"/>
      <c r="BF145" s="30"/>
      <c r="BG145" s="30"/>
      <c r="BH145" s="28"/>
      <c r="BI145" s="31"/>
      <c r="BJ145" s="66"/>
      <c r="BK145" s="79"/>
      <c r="BL145" s="32"/>
      <c r="BM145" s="32"/>
      <c r="BN145" s="55"/>
      <c r="BO145" s="33"/>
      <c r="BP145" s="67"/>
      <c r="BQ145" s="73"/>
      <c r="BR145" s="35"/>
      <c r="BS145" s="36"/>
      <c r="BT145" s="62"/>
      <c r="BU145" s="37"/>
      <c r="BV145" s="316">
        <f t="shared" si="62"/>
        <v>0</v>
      </c>
      <c r="BW145" s="317">
        <f t="shared" si="63"/>
        <v>0</v>
      </c>
      <c r="BX145" s="234">
        <f t="shared" si="64"/>
        <v>91419672.900000006</v>
      </c>
      <c r="BY145" s="41"/>
      <c r="BZ145" s="29"/>
      <c r="CA145" s="29"/>
      <c r="CB145" s="29"/>
      <c r="CC145" s="40"/>
      <c r="CD145" s="42"/>
      <c r="CE145" s="34"/>
      <c r="CF145" s="34"/>
      <c r="CG145" s="34"/>
      <c r="CH145" s="33"/>
      <c r="CI145" s="43"/>
      <c r="CJ145" s="44"/>
      <c r="CK145" s="38"/>
      <c r="CL145" s="38"/>
      <c r="CM145" s="39"/>
      <c r="CN145" s="45"/>
      <c r="CO145" s="71">
        <f t="shared" si="59"/>
        <v>42325</v>
      </c>
      <c r="CP145" s="46"/>
      <c r="CQ145" s="72"/>
      <c r="CR145" s="47"/>
      <c r="CS145" s="287" t="e">
        <f>+SUMIFS(#REF!,#REF!,AH145)</f>
        <v>#REF!</v>
      </c>
      <c r="CT145" s="288" t="e">
        <f>+SUMIFS(#REF!,#REF!,BD145)+SUMIFS(#REF!,#REF!,BJ145)+SUMIFS(#REF!,#REF!,BP145)</f>
        <v>#REF!</v>
      </c>
      <c r="CU145" s="228" t="e">
        <f t="shared" si="65"/>
        <v>#REF!</v>
      </c>
      <c r="CV145" s="225"/>
      <c r="CW145" s="58" t="str">
        <f t="shared" si="72"/>
        <v>EJECUCION</v>
      </c>
      <c r="CX145" s="292"/>
      <c r="CY145" s="60">
        <f t="shared" si="73"/>
        <v>42109</v>
      </c>
      <c r="CZ145" s="58">
        <f t="shared" si="74"/>
        <v>42325</v>
      </c>
      <c r="DA145" s="59">
        <f t="shared" si="70"/>
        <v>216</v>
      </c>
      <c r="DB145" s="160">
        <f t="shared" si="75"/>
        <v>168</v>
      </c>
      <c r="DC145" s="301">
        <f t="shared" si="66"/>
        <v>77.777777777777786</v>
      </c>
      <c r="DD145" s="299"/>
      <c r="DE145" s="59">
        <f t="shared" si="67"/>
        <v>77.777777777777786</v>
      </c>
      <c r="DF145" s="303" t="e">
        <f t="shared" si="68"/>
        <v>#REF!</v>
      </c>
    </row>
    <row r="146" spans="2:110" s="21" customFormat="1" ht="99.95" hidden="1" customHeight="1" x14ac:dyDescent="0.25">
      <c r="B146" s="307">
        <v>0.13333333333333333</v>
      </c>
      <c r="C146" s="99">
        <f t="shared" si="60"/>
        <v>2235</v>
      </c>
      <c r="D146" s="1"/>
      <c r="E146" s="2" t="s">
        <v>211</v>
      </c>
      <c r="F146" s="81" t="s">
        <v>1221</v>
      </c>
      <c r="G146" s="76"/>
      <c r="H146" s="16">
        <v>42109</v>
      </c>
      <c r="I146" s="56" t="s">
        <v>212</v>
      </c>
      <c r="J146" s="14" t="s">
        <v>121</v>
      </c>
      <c r="K146" s="74" t="s">
        <v>1118</v>
      </c>
      <c r="L146" s="5"/>
      <c r="M146" s="13"/>
      <c r="N146" s="13"/>
      <c r="O146" s="8">
        <f>+AN146</f>
        <v>30149877.899999999</v>
      </c>
      <c r="P146" s="80" t="s">
        <v>20</v>
      </c>
      <c r="Q146" s="4" t="s">
        <v>15</v>
      </c>
      <c r="R146" s="69"/>
      <c r="S146" s="231"/>
      <c r="T146" s="70"/>
      <c r="U146" s="109">
        <v>2235</v>
      </c>
      <c r="V146" s="203">
        <v>42109</v>
      </c>
      <c r="W146" s="204">
        <v>0</v>
      </c>
      <c r="X146" s="14" t="s">
        <v>58</v>
      </c>
      <c r="Y146" s="14" t="s">
        <v>653</v>
      </c>
      <c r="Z146" s="14" t="s">
        <v>1119</v>
      </c>
      <c r="AA146" s="14" t="s">
        <v>1120</v>
      </c>
      <c r="AB146" s="57" t="s">
        <v>1601</v>
      </c>
      <c r="AC146" s="101">
        <v>900787587</v>
      </c>
      <c r="AD146" s="2" t="s">
        <v>72</v>
      </c>
      <c r="AE146" s="4">
        <v>42109</v>
      </c>
      <c r="AF146" s="6" t="s">
        <v>670</v>
      </c>
      <c r="AG146" s="4" t="s">
        <v>671</v>
      </c>
      <c r="AH146" s="8">
        <v>77415</v>
      </c>
      <c r="AI146" s="4">
        <v>42110</v>
      </c>
      <c r="AJ146" s="305" t="s">
        <v>675</v>
      </c>
      <c r="AK146" s="306" t="s">
        <v>745</v>
      </c>
      <c r="AL146" s="306" t="s">
        <v>677</v>
      </c>
      <c r="AM146" s="8"/>
      <c r="AN146" s="8">
        <v>30149877.899999999</v>
      </c>
      <c r="AO146" s="11"/>
      <c r="AP146" s="18">
        <f t="shared" si="61"/>
        <v>30149877.899999999</v>
      </c>
      <c r="AQ146" s="48" t="s">
        <v>40</v>
      </c>
      <c r="AR146" s="49" t="s">
        <v>101</v>
      </c>
      <c r="AS146" s="49" t="s">
        <v>101</v>
      </c>
      <c r="AT146" s="49" t="s">
        <v>101</v>
      </c>
      <c r="AU146" s="50" t="s">
        <v>101</v>
      </c>
      <c r="AV146" s="94">
        <v>42109</v>
      </c>
      <c r="AW146" s="4">
        <v>42325</v>
      </c>
      <c r="AX146" s="8">
        <f t="shared" si="71"/>
        <v>216</v>
      </c>
      <c r="AY146" s="8"/>
      <c r="AZ146" s="8"/>
      <c r="BA146" s="212" t="s">
        <v>896</v>
      </c>
      <c r="BB146" s="17" t="e">
        <f>LOOKUP(BA146,#REF!,#REF!)</f>
        <v>#REF!</v>
      </c>
      <c r="BC146" s="310"/>
      <c r="BD146" s="63"/>
      <c r="BE146" s="28"/>
      <c r="BF146" s="30"/>
      <c r="BG146" s="30"/>
      <c r="BH146" s="28"/>
      <c r="BI146" s="31"/>
      <c r="BJ146" s="66"/>
      <c r="BK146" s="79"/>
      <c r="BL146" s="32"/>
      <c r="BM146" s="32"/>
      <c r="BN146" s="55"/>
      <c r="BO146" s="33"/>
      <c r="BP146" s="67"/>
      <c r="BQ146" s="73"/>
      <c r="BR146" s="35"/>
      <c r="BS146" s="36"/>
      <c r="BT146" s="62"/>
      <c r="BU146" s="37"/>
      <c r="BV146" s="316">
        <f t="shared" si="62"/>
        <v>0</v>
      </c>
      <c r="BW146" s="317">
        <f t="shared" si="63"/>
        <v>0</v>
      </c>
      <c r="BX146" s="234">
        <f t="shared" si="64"/>
        <v>30149877.899999999</v>
      </c>
      <c r="BY146" s="41"/>
      <c r="BZ146" s="29"/>
      <c r="CA146" s="29"/>
      <c r="CB146" s="29"/>
      <c r="CC146" s="40"/>
      <c r="CD146" s="42"/>
      <c r="CE146" s="34"/>
      <c r="CF146" s="34"/>
      <c r="CG146" s="34"/>
      <c r="CH146" s="33"/>
      <c r="CI146" s="43"/>
      <c r="CJ146" s="44"/>
      <c r="CK146" s="38"/>
      <c r="CL146" s="38"/>
      <c r="CM146" s="39"/>
      <c r="CN146" s="45"/>
      <c r="CO146" s="71">
        <f t="shared" si="59"/>
        <v>42325</v>
      </c>
      <c r="CP146" s="46"/>
      <c r="CQ146" s="72"/>
      <c r="CR146" s="47"/>
      <c r="CS146" s="287" t="e">
        <f>+SUMIFS(#REF!,#REF!,AH146)</f>
        <v>#REF!</v>
      </c>
      <c r="CT146" s="288" t="e">
        <f>+SUMIFS(#REF!,#REF!,BD146)+SUMIFS(#REF!,#REF!,BJ146)+SUMIFS(#REF!,#REF!,BP146)</f>
        <v>#REF!</v>
      </c>
      <c r="CU146" s="228" t="e">
        <f t="shared" si="65"/>
        <v>#REF!</v>
      </c>
      <c r="CV146" s="225"/>
      <c r="CW146" s="58" t="str">
        <f t="shared" si="72"/>
        <v>EJECUCION</v>
      </c>
      <c r="CX146" s="292"/>
      <c r="CY146" s="60">
        <f t="shared" si="73"/>
        <v>42109</v>
      </c>
      <c r="CZ146" s="58">
        <f t="shared" si="74"/>
        <v>42325</v>
      </c>
      <c r="DA146" s="59">
        <f t="shared" si="70"/>
        <v>216</v>
      </c>
      <c r="DB146" s="160">
        <f t="shared" si="75"/>
        <v>168</v>
      </c>
      <c r="DC146" s="301">
        <f t="shared" si="66"/>
        <v>77.777777777777786</v>
      </c>
      <c r="DD146" s="299"/>
      <c r="DE146" s="59">
        <f t="shared" si="67"/>
        <v>77.777777777777786</v>
      </c>
      <c r="DF146" s="303" t="e">
        <f t="shared" si="68"/>
        <v>#REF!</v>
      </c>
    </row>
    <row r="147" spans="2:110" s="21" customFormat="1" ht="99.95" hidden="1" customHeight="1" x14ac:dyDescent="0.25">
      <c r="B147" s="307">
        <v>0.13333333333333333</v>
      </c>
      <c r="C147" s="96">
        <f t="shared" si="60"/>
        <v>68</v>
      </c>
      <c r="D147" s="1"/>
      <c r="E147" s="2" t="s">
        <v>39</v>
      </c>
      <c r="F147" s="81" t="s">
        <v>986</v>
      </c>
      <c r="G147" s="76"/>
      <c r="H147" s="16">
        <v>42110</v>
      </c>
      <c r="I147" s="56" t="s">
        <v>105</v>
      </c>
      <c r="J147" s="14" t="s">
        <v>124</v>
      </c>
      <c r="K147" s="74" t="s">
        <v>917</v>
      </c>
      <c r="L147" s="5">
        <v>243</v>
      </c>
      <c r="M147" s="13">
        <v>391210</v>
      </c>
      <c r="N147" s="13" t="s">
        <v>918</v>
      </c>
      <c r="O147" s="8">
        <v>16193600</v>
      </c>
      <c r="P147" s="80" t="s">
        <v>20</v>
      </c>
      <c r="Q147" s="4" t="s">
        <v>15</v>
      </c>
      <c r="R147" s="69"/>
      <c r="S147" s="231"/>
      <c r="T147" s="70"/>
      <c r="U147" s="109">
        <v>68</v>
      </c>
      <c r="V147" s="203">
        <v>42110</v>
      </c>
      <c r="W147" s="204">
        <v>0</v>
      </c>
      <c r="X147" s="14" t="s">
        <v>58</v>
      </c>
      <c r="Y147" s="14" t="s">
        <v>22</v>
      </c>
      <c r="Z147" s="14" t="s">
        <v>80</v>
      </c>
      <c r="AA147" s="14" t="s">
        <v>80</v>
      </c>
      <c r="AB147" s="57" t="s">
        <v>919</v>
      </c>
      <c r="AC147" s="15">
        <v>900115635</v>
      </c>
      <c r="AD147" s="2" t="s">
        <v>73</v>
      </c>
      <c r="AE147" s="4">
        <v>42109</v>
      </c>
      <c r="AF147" s="6" t="s">
        <v>755</v>
      </c>
      <c r="AG147" s="4" t="s">
        <v>173</v>
      </c>
      <c r="AH147" s="8">
        <v>74215</v>
      </c>
      <c r="AI147" s="4">
        <v>42109</v>
      </c>
      <c r="AJ147" s="305" t="s">
        <v>675</v>
      </c>
      <c r="AK147" s="306" t="s">
        <v>1305</v>
      </c>
      <c r="AL147" s="306" t="s">
        <v>679</v>
      </c>
      <c r="AM147" s="8"/>
      <c r="AN147" s="8">
        <v>16193600</v>
      </c>
      <c r="AO147" s="11"/>
      <c r="AP147" s="18">
        <f t="shared" si="61"/>
        <v>16193600</v>
      </c>
      <c r="AQ147" s="24" t="s">
        <v>886</v>
      </c>
      <c r="AR147" s="25" t="s">
        <v>887</v>
      </c>
      <c r="AS147" s="25" t="s">
        <v>920</v>
      </c>
      <c r="AT147" s="25" t="s">
        <v>1315</v>
      </c>
      <c r="AU147" s="26">
        <v>42111</v>
      </c>
      <c r="AV147" s="23">
        <v>42111</v>
      </c>
      <c r="AW147" s="4">
        <v>42369</v>
      </c>
      <c r="AX147" s="8">
        <f t="shared" si="71"/>
        <v>258</v>
      </c>
      <c r="AY147" s="7">
        <f>+AW147+(3*365)</f>
        <v>43464</v>
      </c>
      <c r="AZ147" s="8"/>
      <c r="BA147" s="212" t="s">
        <v>120</v>
      </c>
      <c r="BB147" s="17" t="e">
        <f>LOOKUP(BA147,#REF!,#REF!)</f>
        <v>#REF!</v>
      </c>
      <c r="BC147" s="310"/>
      <c r="BD147" s="63"/>
      <c r="BE147" s="28"/>
      <c r="BF147" s="30"/>
      <c r="BG147" s="30"/>
      <c r="BH147" s="28"/>
      <c r="BI147" s="31"/>
      <c r="BJ147" s="66"/>
      <c r="BK147" s="79"/>
      <c r="BL147" s="32"/>
      <c r="BM147" s="32"/>
      <c r="BN147" s="55"/>
      <c r="BO147" s="33"/>
      <c r="BP147" s="67"/>
      <c r="BQ147" s="73"/>
      <c r="BR147" s="35"/>
      <c r="BS147" s="36"/>
      <c r="BT147" s="62"/>
      <c r="BU147" s="37"/>
      <c r="BV147" s="316">
        <f t="shared" si="62"/>
        <v>0</v>
      </c>
      <c r="BW147" s="317">
        <f t="shared" si="63"/>
        <v>0</v>
      </c>
      <c r="BX147" s="234">
        <f t="shared" si="64"/>
        <v>16193600</v>
      </c>
      <c r="BY147" s="41"/>
      <c r="BZ147" s="29"/>
      <c r="CA147" s="29"/>
      <c r="CB147" s="29"/>
      <c r="CC147" s="40"/>
      <c r="CD147" s="42"/>
      <c r="CE147" s="34"/>
      <c r="CF147" s="34"/>
      <c r="CG147" s="34"/>
      <c r="CH147" s="33"/>
      <c r="CI147" s="43"/>
      <c r="CJ147" s="44"/>
      <c r="CK147" s="38"/>
      <c r="CL147" s="38"/>
      <c r="CM147" s="39"/>
      <c r="CN147" s="45"/>
      <c r="CO147" s="71">
        <f t="shared" si="59"/>
        <v>42369</v>
      </c>
      <c r="CP147" s="46"/>
      <c r="CQ147" s="72"/>
      <c r="CR147" s="47"/>
      <c r="CS147" s="287" t="e">
        <f>+SUMIFS(#REF!,#REF!,AH147)</f>
        <v>#REF!</v>
      </c>
      <c r="CT147" s="288" t="e">
        <f>+SUMIFS(#REF!,#REF!,BD147)+SUMIFS(#REF!,#REF!,BJ147)+SUMIFS(#REF!,#REF!,BP147)</f>
        <v>#REF!</v>
      </c>
      <c r="CU147" s="228" t="e">
        <f t="shared" si="65"/>
        <v>#REF!</v>
      </c>
      <c r="CV147" s="225"/>
      <c r="CW147" s="58" t="str">
        <f t="shared" si="72"/>
        <v>EJECUCION</v>
      </c>
      <c r="CX147" s="292"/>
      <c r="CY147" s="60">
        <f t="shared" si="73"/>
        <v>42111</v>
      </c>
      <c r="CZ147" s="58">
        <f t="shared" si="74"/>
        <v>42369</v>
      </c>
      <c r="DA147" s="59">
        <f t="shared" si="70"/>
        <v>258</v>
      </c>
      <c r="DB147" s="160">
        <f t="shared" si="75"/>
        <v>166</v>
      </c>
      <c r="DC147" s="301">
        <f t="shared" si="66"/>
        <v>64.341085271317837</v>
      </c>
      <c r="DD147" s="299"/>
      <c r="DE147" s="59">
        <f t="shared" si="67"/>
        <v>64.341085271317837</v>
      </c>
      <c r="DF147" s="303" t="e">
        <f t="shared" si="68"/>
        <v>#REF!</v>
      </c>
    </row>
    <row r="148" spans="2:110" s="21" customFormat="1" ht="99.95" hidden="1" customHeight="1" x14ac:dyDescent="0.25">
      <c r="B148" s="307">
        <v>0.13333333333333333</v>
      </c>
      <c r="C148" s="96">
        <f t="shared" si="60"/>
        <v>70</v>
      </c>
      <c r="D148" s="1"/>
      <c r="E148" s="2" t="s">
        <v>32</v>
      </c>
      <c r="F148" s="81" t="s">
        <v>987</v>
      </c>
      <c r="G148" s="76"/>
      <c r="H148" s="16">
        <v>42110</v>
      </c>
      <c r="I148" s="56" t="s">
        <v>105</v>
      </c>
      <c r="J148" s="14" t="s">
        <v>124</v>
      </c>
      <c r="K148" s="74" t="s">
        <v>1037</v>
      </c>
      <c r="L148" s="5">
        <v>11</v>
      </c>
      <c r="M148" s="13">
        <v>721033</v>
      </c>
      <c r="N148" s="13" t="s">
        <v>875</v>
      </c>
      <c r="O148" s="8">
        <v>105652800</v>
      </c>
      <c r="P148" s="80" t="s">
        <v>20</v>
      </c>
      <c r="Q148" s="4" t="s">
        <v>15</v>
      </c>
      <c r="R148" s="69"/>
      <c r="S148" s="231"/>
      <c r="T148" s="70"/>
      <c r="U148" s="109">
        <v>70</v>
      </c>
      <c r="V148" s="203">
        <v>42110</v>
      </c>
      <c r="W148" s="204">
        <v>0</v>
      </c>
      <c r="X148" s="14" t="s">
        <v>58</v>
      </c>
      <c r="Y148" s="14" t="s">
        <v>22</v>
      </c>
      <c r="Z148" s="14" t="s">
        <v>80</v>
      </c>
      <c r="AA148" s="14" t="s">
        <v>80</v>
      </c>
      <c r="AB148" s="90" t="s">
        <v>1038</v>
      </c>
      <c r="AC148" s="15">
        <v>860353110</v>
      </c>
      <c r="AD148" s="2" t="s">
        <v>76</v>
      </c>
      <c r="AE148" s="4">
        <v>42107</v>
      </c>
      <c r="AF148" s="6" t="s">
        <v>757</v>
      </c>
      <c r="AG148" s="4" t="s">
        <v>173</v>
      </c>
      <c r="AH148" s="8">
        <v>73215</v>
      </c>
      <c r="AI148" s="4">
        <v>42107</v>
      </c>
      <c r="AJ148" s="305" t="s">
        <v>675</v>
      </c>
      <c r="AK148" s="306" t="s">
        <v>1473</v>
      </c>
      <c r="AL148" s="306" t="s">
        <v>679</v>
      </c>
      <c r="AM148" s="8"/>
      <c r="AN148" s="8">
        <v>105652800</v>
      </c>
      <c r="AO148" s="11"/>
      <c r="AP148" s="18">
        <f t="shared" si="61"/>
        <v>105652800</v>
      </c>
      <c r="AQ148" s="24" t="s">
        <v>886</v>
      </c>
      <c r="AR148" s="25" t="s">
        <v>887</v>
      </c>
      <c r="AS148" s="25" t="s">
        <v>898</v>
      </c>
      <c r="AT148" s="25" t="s">
        <v>664</v>
      </c>
      <c r="AU148" s="26">
        <v>42110</v>
      </c>
      <c r="AV148" s="23">
        <v>42115</v>
      </c>
      <c r="AW148" s="4">
        <v>42369</v>
      </c>
      <c r="AX148" s="8">
        <f t="shared" si="71"/>
        <v>254</v>
      </c>
      <c r="AY148" s="7">
        <f>+AW148+(3*365)</f>
        <v>43464</v>
      </c>
      <c r="AZ148" s="8"/>
      <c r="BA148" s="212" t="s">
        <v>1039</v>
      </c>
      <c r="BB148" s="17" t="e">
        <f>LOOKUP(BA148,#REF!,#REF!)</f>
        <v>#REF!</v>
      </c>
      <c r="BC148" s="310"/>
      <c r="BD148" s="63"/>
      <c r="BE148" s="28"/>
      <c r="BF148" s="30"/>
      <c r="BG148" s="30"/>
      <c r="BH148" s="28"/>
      <c r="BI148" s="31"/>
      <c r="BJ148" s="66"/>
      <c r="BK148" s="79"/>
      <c r="BL148" s="32"/>
      <c r="BM148" s="32"/>
      <c r="BN148" s="55"/>
      <c r="BO148" s="33"/>
      <c r="BP148" s="67"/>
      <c r="BQ148" s="73"/>
      <c r="BR148" s="35"/>
      <c r="BS148" s="36"/>
      <c r="BT148" s="62"/>
      <c r="BU148" s="37"/>
      <c r="BV148" s="316">
        <f t="shared" si="62"/>
        <v>0</v>
      </c>
      <c r="BW148" s="317">
        <f t="shared" si="63"/>
        <v>0</v>
      </c>
      <c r="BX148" s="234">
        <f t="shared" si="64"/>
        <v>105652800</v>
      </c>
      <c r="BY148" s="41"/>
      <c r="BZ148" s="29"/>
      <c r="CA148" s="29"/>
      <c r="CB148" s="29"/>
      <c r="CC148" s="40"/>
      <c r="CD148" s="42"/>
      <c r="CE148" s="34"/>
      <c r="CF148" s="34"/>
      <c r="CG148" s="34"/>
      <c r="CH148" s="33"/>
      <c r="CI148" s="43"/>
      <c r="CJ148" s="44"/>
      <c r="CK148" s="38"/>
      <c r="CL148" s="38"/>
      <c r="CM148" s="39"/>
      <c r="CN148" s="45"/>
      <c r="CO148" s="71">
        <f t="shared" si="59"/>
        <v>42369</v>
      </c>
      <c r="CP148" s="46"/>
      <c r="CQ148" s="72"/>
      <c r="CR148" s="47"/>
      <c r="CS148" s="287" t="e">
        <f>+SUMIFS(#REF!,#REF!,AH148)</f>
        <v>#REF!</v>
      </c>
      <c r="CT148" s="288" t="e">
        <f>+SUMIFS(#REF!,#REF!,BD148)+SUMIFS(#REF!,#REF!,BJ148)+SUMIFS(#REF!,#REF!,BP148)</f>
        <v>#REF!</v>
      </c>
      <c r="CU148" s="228" t="e">
        <f t="shared" si="65"/>
        <v>#REF!</v>
      </c>
      <c r="CV148" s="225"/>
      <c r="CW148" s="58" t="str">
        <f t="shared" si="72"/>
        <v>EJECUCION</v>
      </c>
      <c r="CX148" s="292"/>
      <c r="CY148" s="60">
        <f t="shared" si="73"/>
        <v>42115</v>
      </c>
      <c r="CZ148" s="58">
        <f t="shared" si="74"/>
        <v>42369</v>
      </c>
      <c r="DA148" s="59">
        <f t="shared" si="70"/>
        <v>254</v>
      </c>
      <c r="DB148" s="160">
        <f t="shared" si="75"/>
        <v>162</v>
      </c>
      <c r="DC148" s="301">
        <f t="shared" si="66"/>
        <v>63.779527559055119</v>
      </c>
      <c r="DD148" s="299"/>
      <c r="DE148" s="59">
        <f t="shared" si="67"/>
        <v>63.779527559055119</v>
      </c>
      <c r="DF148" s="303" t="e">
        <f t="shared" si="68"/>
        <v>#REF!</v>
      </c>
    </row>
    <row r="149" spans="2:110" s="21" customFormat="1" ht="99.95" hidden="1" customHeight="1" x14ac:dyDescent="0.25">
      <c r="B149" s="307">
        <v>0.13333333333333333</v>
      </c>
      <c r="C149" s="96">
        <f t="shared" si="60"/>
        <v>72</v>
      </c>
      <c r="D149" s="1"/>
      <c r="E149" s="2" t="s">
        <v>39</v>
      </c>
      <c r="F149" s="81" t="s">
        <v>1129</v>
      </c>
      <c r="G149" s="76"/>
      <c r="H149" s="16">
        <v>42110</v>
      </c>
      <c r="I149" s="56" t="s">
        <v>105</v>
      </c>
      <c r="J149" s="14" t="s">
        <v>124</v>
      </c>
      <c r="K149" s="74" t="s">
        <v>1092</v>
      </c>
      <c r="L149" s="5">
        <v>10</v>
      </c>
      <c r="M149" s="13">
        <v>721033</v>
      </c>
      <c r="N149" s="13" t="s">
        <v>875</v>
      </c>
      <c r="O149" s="8">
        <v>122831363</v>
      </c>
      <c r="P149" s="80" t="s">
        <v>20</v>
      </c>
      <c r="Q149" s="4" t="s">
        <v>15</v>
      </c>
      <c r="R149" s="69"/>
      <c r="S149" s="231"/>
      <c r="T149" s="70"/>
      <c r="U149" s="109">
        <v>72</v>
      </c>
      <c r="V149" s="203">
        <v>42110</v>
      </c>
      <c r="W149" s="204">
        <v>0</v>
      </c>
      <c r="X149" s="14" t="s">
        <v>58</v>
      </c>
      <c r="Y149" s="14" t="s">
        <v>22</v>
      </c>
      <c r="Z149" s="14" t="s">
        <v>80</v>
      </c>
      <c r="AA149" s="14" t="s">
        <v>80</v>
      </c>
      <c r="AB149" s="57" t="s">
        <v>1093</v>
      </c>
      <c r="AC149" s="15">
        <v>830073329</v>
      </c>
      <c r="AD149" s="2" t="s">
        <v>34</v>
      </c>
      <c r="AE149" s="4">
        <v>42109</v>
      </c>
      <c r="AF149" s="6" t="s">
        <v>756</v>
      </c>
      <c r="AG149" s="4" t="s">
        <v>173</v>
      </c>
      <c r="AH149" s="8">
        <v>74115</v>
      </c>
      <c r="AI149" s="4">
        <v>42109</v>
      </c>
      <c r="AJ149" s="305" t="s">
        <v>675</v>
      </c>
      <c r="AK149" s="306" t="s">
        <v>1474</v>
      </c>
      <c r="AL149" s="306" t="s">
        <v>681</v>
      </c>
      <c r="AM149" s="8"/>
      <c r="AN149" s="8">
        <v>122831363</v>
      </c>
      <c r="AO149" s="11"/>
      <c r="AP149" s="18">
        <f t="shared" si="61"/>
        <v>122831363</v>
      </c>
      <c r="AQ149" s="24" t="s">
        <v>1094</v>
      </c>
      <c r="AR149" s="25" t="s">
        <v>1095</v>
      </c>
      <c r="AS149" s="25" t="s">
        <v>898</v>
      </c>
      <c r="AT149" s="25" t="s">
        <v>1128</v>
      </c>
      <c r="AU149" s="26">
        <v>42111</v>
      </c>
      <c r="AV149" s="23">
        <v>42121</v>
      </c>
      <c r="AW149" s="4">
        <v>42369</v>
      </c>
      <c r="AX149" s="8">
        <f t="shared" si="71"/>
        <v>248</v>
      </c>
      <c r="AY149" s="7">
        <f>+AW149+(3*365)</f>
        <v>43464</v>
      </c>
      <c r="AZ149" s="8"/>
      <c r="BA149" s="212" t="s">
        <v>1039</v>
      </c>
      <c r="BB149" s="17" t="e">
        <f>LOOKUP(BA149,#REF!,#REF!)</f>
        <v>#REF!</v>
      </c>
      <c r="BC149" s="310"/>
      <c r="BD149" s="63"/>
      <c r="BE149" s="28"/>
      <c r="BF149" s="30"/>
      <c r="BG149" s="30"/>
      <c r="BH149" s="28"/>
      <c r="BI149" s="31"/>
      <c r="BJ149" s="66"/>
      <c r="BK149" s="79"/>
      <c r="BL149" s="32"/>
      <c r="BM149" s="32"/>
      <c r="BN149" s="55"/>
      <c r="BO149" s="33"/>
      <c r="BP149" s="67"/>
      <c r="BQ149" s="73"/>
      <c r="BR149" s="35"/>
      <c r="BS149" s="36"/>
      <c r="BT149" s="62"/>
      <c r="BU149" s="37"/>
      <c r="BV149" s="316">
        <f t="shared" si="62"/>
        <v>0</v>
      </c>
      <c r="BW149" s="317">
        <f t="shared" si="63"/>
        <v>0</v>
      </c>
      <c r="BX149" s="234">
        <f t="shared" si="64"/>
        <v>122831363</v>
      </c>
      <c r="BY149" s="41"/>
      <c r="BZ149" s="29"/>
      <c r="CA149" s="29"/>
      <c r="CB149" s="29"/>
      <c r="CC149" s="40"/>
      <c r="CD149" s="42"/>
      <c r="CE149" s="34"/>
      <c r="CF149" s="34"/>
      <c r="CG149" s="34"/>
      <c r="CH149" s="33"/>
      <c r="CI149" s="43"/>
      <c r="CJ149" s="44"/>
      <c r="CK149" s="38"/>
      <c r="CL149" s="38"/>
      <c r="CM149" s="39"/>
      <c r="CN149" s="45"/>
      <c r="CO149" s="71">
        <f t="shared" si="59"/>
        <v>42369</v>
      </c>
      <c r="CP149" s="46"/>
      <c r="CQ149" s="72"/>
      <c r="CR149" s="47"/>
      <c r="CS149" s="287" t="e">
        <f>+SUMIFS(#REF!,#REF!,AH149)</f>
        <v>#REF!</v>
      </c>
      <c r="CT149" s="288" t="e">
        <f>+SUMIFS(#REF!,#REF!,BD149)+SUMIFS(#REF!,#REF!,BJ149)+SUMIFS(#REF!,#REF!,BP149)</f>
        <v>#REF!</v>
      </c>
      <c r="CU149" s="228" t="e">
        <f t="shared" si="65"/>
        <v>#REF!</v>
      </c>
      <c r="CV149" s="225"/>
      <c r="CW149" s="58" t="str">
        <f t="shared" si="72"/>
        <v>EJECUCION</v>
      </c>
      <c r="CX149" s="292"/>
      <c r="CY149" s="60">
        <f t="shared" si="73"/>
        <v>42121</v>
      </c>
      <c r="CZ149" s="58">
        <f t="shared" si="74"/>
        <v>42369</v>
      </c>
      <c r="DA149" s="59">
        <f t="shared" si="70"/>
        <v>248</v>
      </c>
      <c r="DB149" s="160">
        <f t="shared" si="75"/>
        <v>156</v>
      </c>
      <c r="DC149" s="301">
        <f t="shared" si="66"/>
        <v>62.903225806451616</v>
      </c>
      <c r="DD149" s="299"/>
      <c r="DE149" s="59">
        <f t="shared" si="67"/>
        <v>62.903225806451616</v>
      </c>
      <c r="DF149" s="303" t="e">
        <f t="shared" si="68"/>
        <v>#REF!</v>
      </c>
    </row>
    <row r="150" spans="2:110" s="21" customFormat="1" ht="99.95" hidden="1" customHeight="1" x14ac:dyDescent="0.25">
      <c r="B150" s="307">
        <v>0.13333333333333333</v>
      </c>
      <c r="C150" s="99">
        <f t="shared" si="60"/>
        <v>2238</v>
      </c>
      <c r="D150" s="1"/>
      <c r="E150" s="2" t="s">
        <v>211</v>
      </c>
      <c r="F150" s="81" t="s">
        <v>1264</v>
      </c>
      <c r="G150" s="76"/>
      <c r="H150" s="16">
        <v>42110</v>
      </c>
      <c r="I150" s="56" t="s">
        <v>212</v>
      </c>
      <c r="J150" s="14" t="s">
        <v>121</v>
      </c>
      <c r="K150" s="74" t="s">
        <v>1321</v>
      </c>
      <c r="L150" s="5"/>
      <c r="M150" s="13"/>
      <c r="N150" s="13"/>
      <c r="O150" s="8">
        <f>+AN150</f>
        <v>39469073</v>
      </c>
      <c r="P150" s="80" t="s">
        <v>20</v>
      </c>
      <c r="Q150" s="4" t="s">
        <v>15</v>
      </c>
      <c r="R150" s="69"/>
      <c r="S150" s="231"/>
      <c r="T150" s="70"/>
      <c r="U150" s="109">
        <v>2238</v>
      </c>
      <c r="V150" s="203">
        <v>42110</v>
      </c>
      <c r="W150" s="204">
        <v>0</v>
      </c>
      <c r="X150" s="14" t="s">
        <v>58</v>
      </c>
      <c r="Y150" s="14" t="s">
        <v>653</v>
      </c>
      <c r="Z150" s="14" t="s">
        <v>1322</v>
      </c>
      <c r="AA150" s="14" t="s">
        <v>1322</v>
      </c>
      <c r="AB150" s="57" t="s">
        <v>1265</v>
      </c>
      <c r="AC150" s="15">
        <v>900787647</v>
      </c>
      <c r="AD150" s="2" t="s">
        <v>76</v>
      </c>
      <c r="AE150" s="4">
        <v>42110</v>
      </c>
      <c r="AF150" s="6" t="s">
        <v>670</v>
      </c>
      <c r="AG150" s="4" t="s">
        <v>671</v>
      </c>
      <c r="AH150" s="8">
        <v>77515</v>
      </c>
      <c r="AI150" s="4">
        <v>42110</v>
      </c>
      <c r="AJ150" s="305" t="s">
        <v>675</v>
      </c>
      <c r="AK150" s="306" t="s">
        <v>1476</v>
      </c>
      <c r="AL150" s="306" t="s">
        <v>679</v>
      </c>
      <c r="AM150" s="8"/>
      <c r="AN150" s="8">
        <v>39469073</v>
      </c>
      <c r="AO150" s="11"/>
      <c r="AP150" s="18">
        <f t="shared" si="61"/>
        <v>39469073</v>
      </c>
      <c r="AQ150" s="24" t="s">
        <v>40</v>
      </c>
      <c r="AR150" s="25" t="s">
        <v>101</v>
      </c>
      <c r="AS150" s="25" t="s">
        <v>101</v>
      </c>
      <c r="AT150" s="25" t="s">
        <v>101</v>
      </c>
      <c r="AU150" s="27" t="s">
        <v>101</v>
      </c>
      <c r="AV150" s="23">
        <v>42110</v>
      </c>
      <c r="AW150" s="4">
        <v>42355</v>
      </c>
      <c r="AX150" s="8">
        <f t="shared" si="71"/>
        <v>245</v>
      </c>
      <c r="AY150" s="8"/>
      <c r="AZ150" s="8"/>
      <c r="BA150" s="212" t="s">
        <v>66</v>
      </c>
      <c r="BB150" s="17" t="e">
        <f>LOOKUP(BA150,#REF!,#REF!)</f>
        <v>#REF!</v>
      </c>
      <c r="BC150" s="310"/>
      <c r="BD150" s="63"/>
      <c r="BE150" s="28"/>
      <c r="BF150" s="30"/>
      <c r="BG150" s="30"/>
      <c r="BH150" s="28"/>
      <c r="BI150" s="31"/>
      <c r="BJ150" s="66"/>
      <c r="BK150" s="79"/>
      <c r="BL150" s="32"/>
      <c r="BM150" s="32"/>
      <c r="BN150" s="55"/>
      <c r="BO150" s="33"/>
      <c r="BP150" s="67"/>
      <c r="BQ150" s="73"/>
      <c r="BR150" s="35"/>
      <c r="BS150" s="36"/>
      <c r="BT150" s="62"/>
      <c r="BU150" s="37"/>
      <c r="BV150" s="316">
        <f t="shared" si="62"/>
        <v>0</v>
      </c>
      <c r="BW150" s="317">
        <f t="shared" si="63"/>
        <v>0</v>
      </c>
      <c r="BX150" s="234">
        <f t="shared" si="64"/>
        <v>39469073</v>
      </c>
      <c r="BY150" s="41"/>
      <c r="BZ150" s="29"/>
      <c r="CA150" s="29"/>
      <c r="CB150" s="29"/>
      <c r="CC150" s="40"/>
      <c r="CD150" s="42"/>
      <c r="CE150" s="34"/>
      <c r="CF150" s="34"/>
      <c r="CG150" s="34"/>
      <c r="CH150" s="33"/>
      <c r="CI150" s="43"/>
      <c r="CJ150" s="44"/>
      <c r="CK150" s="38"/>
      <c r="CL150" s="38"/>
      <c r="CM150" s="39"/>
      <c r="CN150" s="45"/>
      <c r="CO150" s="71">
        <f t="shared" si="59"/>
        <v>42355</v>
      </c>
      <c r="CP150" s="46"/>
      <c r="CQ150" s="72"/>
      <c r="CR150" s="47"/>
      <c r="CS150" s="287" t="e">
        <f>+SUMIFS(#REF!,#REF!,AH150)</f>
        <v>#REF!</v>
      </c>
      <c r="CT150" s="288" t="e">
        <f>+SUMIFS(#REF!,#REF!,BD150)+SUMIFS(#REF!,#REF!,BJ150)+SUMIFS(#REF!,#REF!,BP150)</f>
        <v>#REF!</v>
      </c>
      <c r="CU150" s="228" t="e">
        <f t="shared" si="65"/>
        <v>#REF!</v>
      </c>
      <c r="CV150" s="225"/>
      <c r="CW150" s="58" t="str">
        <f t="shared" si="72"/>
        <v>EJECUCION</v>
      </c>
      <c r="CX150" s="292"/>
      <c r="CY150" s="60">
        <f t="shared" si="73"/>
        <v>42110</v>
      </c>
      <c r="CZ150" s="58">
        <f t="shared" si="74"/>
        <v>42355</v>
      </c>
      <c r="DA150" s="59">
        <f t="shared" si="70"/>
        <v>245</v>
      </c>
      <c r="DB150" s="160">
        <f t="shared" si="75"/>
        <v>167</v>
      </c>
      <c r="DC150" s="301">
        <f t="shared" si="66"/>
        <v>68.16326530612244</v>
      </c>
      <c r="DD150" s="299"/>
      <c r="DE150" s="59">
        <f t="shared" si="67"/>
        <v>68.16326530612244</v>
      </c>
      <c r="DF150" s="303" t="e">
        <f t="shared" si="68"/>
        <v>#REF!</v>
      </c>
    </row>
    <row r="151" spans="2:110" s="21" customFormat="1" ht="99.95" hidden="1" customHeight="1" x14ac:dyDescent="0.25">
      <c r="B151" s="307">
        <v>0.13333333333333333</v>
      </c>
      <c r="C151" s="96">
        <f t="shared" si="60"/>
        <v>38</v>
      </c>
      <c r="D151" s="1"/>
      <c r="E151" s="2" t="s">
        <v>33</v>
      </c>
      <c r="F151" s="81" t="s">
        <v>1033</v>
      </c>
      <c r="G151" s="19" t="s">
        <v>912</v>
      </c>
      <c r="H151" s="16">
        <v>42111</v>
      </c>
      <c r="I151" s="56" t="s">
        <v>62</v>
      </c>
      <c r="J151" s="14" t="s">
        <v>121</v>
      </c>
      <c r="K151" s="74" t="s">
        <v>1088</v>
      </c>
      <c r="L151" s="5">
        <v>252</v>
      </c>
      <c r="M151" s="13">
        <v>781318</v>
      </c>
      <c r="N151" s="13" t="s">
        <v>157</v>
      </c>
      <c r="O151" s="8">
        <v>15778000</v>
      </c>
      <c r="P151" s="80" t="s">
        <v>20</v>
      </c>
      <c r="Q151" s="4" t="s">
        <v>15</v>
      </c>
      <c r="R151" s="69"/>
      <c r="S151" s="231"/>
      <c r="T151" s="70"/>
      <c r="U151" s="110">
        <v>38</v>
      </c>
      <c r="V151" s="203">
        <v>42130</v>
      </c>
      <c r="W151" s="204">
        <v>0</v>
      </c>
      <c r="X151" s="14" t="s">
        <v>58</v>
      </c>
      <c r="Y151" s="14" t="s">
        <v>1089</v>
      </c>
      <c r="Z151" s="14" t="s">
        <v>80</v>
      </c>
      <c r="AA151" s="14" t="s">
        <v>80</v>
      </c>
      <c r="AB151" s="57" t="s">
        <v>1145</v>
      </c>
      <c r="AC151" s="15">
        <v>900482406</v>
      </c>
      <c r="AD151" s="2" t="s">
        <v>71</v>
      </c>
      <c r="AE151" s="4">
        <v>42124</v>
      </c>
      <c r="AF151" s="6" t="s">
        <v>689</v>
      </c>
      <c r="AG151" s="4" t="s">
        <v>165</v>
      </c>
      <c r="AH151" s="8">
        <v>87815</v>
      </c>
      <c r="AI151" s="4">
        <v>42128</v>
      </c>
      <c r="AJ151" s="305" t="s">
        <v>675</v>
      </c>
      <c r="AK151" s="306" t="s">
        <v>1483</v>
      </c>
      <c r="AL151" s="306" t="s">
        <v>679</v>
      </c>
      <c r="AM151" s="8"/>
      <c r="AN151" s="8">
        <v>15778000</v>
      </c>
      <c r="AO151" s="11"/>
      <c r="AP151" s="18">
        <f t="shared" si="61"/>
        <v>15778000</v>
      </c>
      <c r="AQ151" s="48" t="s">
        <v>40</v>
      </c>
      <c r="AR151" s="49" t="s">
        <v>101</v>
      </c>
      <c r="AS151" s="49" t="s">
        <v>101</v>
      </c>
      <c r="AT151" s="49" t="s">
        <v>101</v>
      </c>
      <c r="AU151" s="50" t="s">
        <v>101</v>
      </c>
      <c r="AV151" s="23">
        <v>42131</v>
      </c>
      <c r="AW151" s="4">
        <v>42369</v>
      </c>
      <c r="AX151" s="8">
        <f t="shared" si="71"/>
        <v>238</v>
      </c>
      <c r="AY151" s="8"/>
      <c r="AZ151" s="8"/>
      <c r="BA151" s="212" t="s">
        <v>43</v>
      </c>
      <c r="BB151" s="17" t="e">
        <f>LOOKUP(BA151,#REF!,#REF!)</f>
        <v>#REF!</v>
      </c>
      <c r="BC151" s="310" t="s">
        <v>1749</v>
      </c>
      <c r="BD151" s="63"/>
      <c r="BE151" s="28"/>
      <c r="BF151" s="30"/>
      <c r="BG151" s="30"/>
      <c r="BH151" s="28"/>
      <c r="BI151" s="31"/>
      <c r="BJ151" s="66"/>
      <c r="BK151" s="79"/>
      <c r="BL151" s="32"/>
      <c r="BM151" s="32"/>
      <c r="BN151" s="55"/>
      <c r="BO151" s="33"/>
      <c r="BP151" s="67"/>
      <c r="BQ151" s="73"/>
      <c r="BR151" s="35"/>
      <c r="BS151" s="36"/>
      <c r="BT151" s="62"/>
      <c r="BU151" s="37"/>
      <c r="BV151" s="316">
        <f t="shared" si="62"/>
        <v>0</v>
      </c>
      <c r="BW151" s="317">
        <f t="shared" si="63"/>
        <v>0</v>
      </c>
      <c r="BX151" s="234">
        <f t="shared" si="64"/>
        <v>15778000</v>
      </c>
      <c r="BY151" s="41"/>
      <c r="BZ151" s="29"/>
      <c r="CA151" s="29"/>
      <c r="CB151" s="29"/>
      <c r="CC151" s="40"/>
      <c r="CD151" s="42"/>
      <c r="CE151" s="34"/>
      <c r="CF151" s="34"/>
      <c r="CG151" s="34"/>
      <c r="CH151" s="33"/>
      <c r="CI151" s="43"/>
      <c r="CJ151" s="44"/>
      <c r="CK151" s="38"/>
      <c r="CL151" s="38"/>
      <c r="CM151" s="39"/>
      <c r="CN151" s="45"/>
      <c r="CO151" s="71">
        <f t="shared" si="59"/>
        <v>42369</v>
      </c>
      <c r="CP151" s="46"/>
      <c r="CQ151" s="72"/>
      <c r="CR151" s="47"/>
      <c r="CS151" s="287" t="e">
        <f>+SUMIFS(#REF!,#REF!,AH151)</f>
        <v>#REF!</v>
      </c>
      <c r="CT151" s="288" t="e">
        <f>+SUMIFS(#REF!,#REF!,BD151)+SUMIFS(#REF!,#REF!,BJ151)+SUMIFS(#REF!,#REF!,BP151)</f>
        <v>#REF!</v>
      </c>
      <c r="CU151" s="228" t="e">
        <f t="shared" si="65"/>
        <v>#REF!</v>
      </c>
      <c r="CV151" s="225"/>
      <c r="CW151" s="58" t="str">
        <f t="shared" si="72"/>
        <v>EJECUCION</v>
      </c>
      <c r="CX151" s="292"/>
      <c r="CY151" s="60">
        <f t="shared" si="73"/>
        <v>42131</v>
      </c>
      <c r="CZ151" s="58">
        <f t="shared" si="74"/>
        <v>42369</v>
      </c>
      <c r="DA151" s="59">
        <f t="shared" si="70"/>
        <v>238</v>
      </c>
      <c r="DB151" s="160">
        <f t="shared" si="75"/>
        <v>146</v>
      </c>
      <c r="DC151" s="301">
        <f t="shared" si="66"/>
        <v>61.344537815126053</v>
      </c>
      <c r="DD151" s="299"/>
      <c r="DE151" s="59">
        <f t="shared" si="67"/>
        <v>61.344537815126053</v>
      </c>
      <c r="DF151" s="303" t="e">
        <f t="shared" si="68"/>
        <v>#REF!</v>
      </c>
    </row>
    <row r="152" spans="2:110" s="21" customFormat="1" ht="99.95" hidden="1" customHeight="1" x14ac:dyDescent="0.25">
      <c r="B152" s="307">
        <v>0.13333333333333333</v>
      </c>
      <c r="C152" s="96">
        <f t="shared" si="60"/>
        <v>40</v>
      </c>
      <c r="D152" s="1"/>
      <c r="E152" s="2" t="s">
        <v>32</v>
      </c>
      <c r="F152" s="81" t="s">
        <v>1034</v>
      </c>
      <c r="G152" s="19" t="s">
        <v>913</v>
      </c>
      <c r="H152" s="16">
        <v>42114</v>
      </c>
      <c r="I152" s="56" t="s">
        <v>62</v>
      </c>
      <c r="J152" s="14" t="s">
        <v>124</v>
      </c>
      <c r="K152" s="74" t="s">
        <v>1042</v>
      </c>
      <c r="L152" s="5">
        <v>249</v>
      </c>
      <c r="M152" s="13">
        <v>432115</v>
      </c>
      <c r="N152" s="13" t="s">
        <v>1043</v>
      </c>
      <c r="O152" s="8">
        <v>5000000</v>
      </c>
      <c r="P152" s="80" t="s">
        <v>20</v>
      </c>
      <c r="Q152" s="4" t="s">
        <v>15</v>
      </c>
      <c r="R152" s="69"/>
      <c r="S152" s="231"/>
      <c r="T152" s="70"/>
      <c r="U152" s="110">
        <v>40</v>
      </c>
      <c r="V152" s="203">
        <v>42136</v>
      </c>
      <c r="W152" s="204">
        <v>0</v>
      </c>
      <c r="X152" s="14" t="s">
        <v>21</v>
      </c>
      <c r="Y152" s="14" t="s">
        <v>21</v>
      </c>
      <c r="Z152" s="14" t="s">
        <v>80</v>
      </c>
      <c r="AA152" s="14" t="s">
        <v>80</v>
      </c>
      <c r="AB152" s="57" t="s">
        <v>1194</v>
      </c>
      <c r="AC152" s="15">
        <v>900371114</v>
      </c>
      <c r="AD152" s="2" t="s">
        <v>76</v>
      </c>
      <c r="AE152" s="4">
        <v>42135</v>
      </c>
      <c r="AF152" s="6" t="s">
        <v>784</v>
      </c>
      <c r="AG152" s="4" t="s">
        <v>173</v>
      </c>
      <c r="AH152" s="8">
        <v>92315</v>
      </c>
      <c r="AI152" s="4">
        <v>42135</v>
      </c>
      <c r="AJ152" s="305" t="s">
        <v>675</v>
      </c>
      <c r="AK152" s="306" t="s">
        <v>1428</v>
      </c>
      <c r="AL152" s="306" t="s">
        <v>681</v>
      </c>
      <c r="AM152" s="8"/>
      <c r="AN152" s="8">
        <v>4725840</v>
      </c>
      <c r="AO152" s="11"/>
      <c r="AP152" s="18">
        <f t="shared" si="61"/>
        <v>4725840</v>
      </c>
      <c r="AQ152" s="48" t="s">
        <v>40</v>
      </c>
      <c r="AR152" s="49" t="s">
        <v>101</v>
      </c>
      <c r="AS152" s="49" t="s">
        <v>101</v>
      </c>
      <c r="AT152" s="49" t="s">
        <v>101</v>
      </c>
      <c r="AU152" s="50" t="s">
        <v>101</v>
      </c>
      <c r="AV152" s="23">
        <v>42135</v>
      </c>
      <c r="AW152" s="4">
        <f>+AV152+15</f>
        <v>42150</v>
      </c>
      <c r="AX152" s="8">
        <f t="shared" si="71"/>
        <v>15</v>
      </c>
      <c r="AY152" s="8"/>
      <c r="AZ152" s="8"/>
      <c r="BA152" s="212" t="s">
        <v>49</v>
      </c>
      <c r="BB152" s="17" t="e">
        <f>LOOKUP(BA152,#REF!,#REF!)</f>
        <v>#REF!</v>
      </c>
      <c r="BC152" s="310"/>
      <c r="BD152" s="63"/>
      <c r="BE152" s="28"/>
      <c r="BF152" s="30"/>
      <c r="BG152" s="30"/>
      <c r="BH152" s="28"/>
      <c r="BI152" s="31"/>
      <c r="BJ152" s="66"/>
      <c r="BK152" s="79"/>
      <c r="BL152" s="32"/>
      <c r="BM152" s="32"/>
      <c r="BN152" s="55"/>
      <c r="BO152" s="33"/>
      <c r="BP152" s="67"/>
      <c r="BQ152" s="73"/>
      <c r="BR152" s="35"/>
      <c r="BS152" s="36"/>
      <c r="BT152" s="62"/>
      <c r="BU152" s="37"/>
      <c r="BV152" s="316">
        <f t="shared" si="62"/>
        <v>0</v>
      </c>
      <c r="BW152" s="317">
        <f t="shared" si="63"/>
        <v>0</v>
      </c>
      <c r="BX152" s="234">
        <f t="shared" si="64"/>
        <v>4725840</v>
      </c>
      <c r="BY152" s="41"/>
      <c r="BZ152" s="29"/>
      <c r="CA152" s="29"/>
      <c r="CB152" s="29"/>
      <c r="CC152" s="40"/>
      <c r="CD152" s="42"/>
      <c r="CE152" s="34"/>
      <c r="CF152" s="34"/>
      <c r="CG152" s="34"/>
      <c r="CH152" s="33"/>
      <c r="CI152" s="43"/>
      <c r="CJ152" s="44"/>
      <c r="CK152" s="38"/>
      <c r="CL152" s="38"/>
      <c r="CM152" s="39"/>
      <c r="CN152" s="45"/>
      <c r="CO152" s="71">
        <f t="shared" si="59"/>
        <v>42150</v>
      </c>
      <c r="CP152" s="46"/>
      <c r="CQ152" s="72"/>
      <c r="CR152" s="47"/>
      <c r="CS152" s="287" t="e">
        <f>+SUMIFS(#REF!,#REF!,AH152)</f>
        <v>#REF!</v>
      </c>
      <c r="CT152" s="288" t="e">
        <f>+SUMIFS(#REF!,#REF!,BD152)+SUMIFS(#REF!,#REF!,BJ152)+SUMIFS(#REF!,#REF!,BP152)</f>
        <v>#REF!</v>
      </c>
      <c r="CU152" s="228" t="e">
        <f t="shared" si="65"/>
        <v>#REF!</v>
      </c>
      <c r="CV152" s="225"/>
      <c r="CW152" s="58" t="str">
        <f t="shared" si="72"/>
        <v>EJECUCION</v>
      </c>
      <c r="CX152" s="292"/>
      <c r="CY152" s="60">
        <f t="shared" si="73"/>
        <v>42135</v>
      </c>
      <c r="CZ152" s="58">
        <f t="shared" si="74"/>
        <v>42150</v>
      </c>
      <c r="DA152" s="59">
        <f t="shared" si="70"/>
        <v>15</v>
      </c>
      <c r="DB152" s="160">
        <f t="shared" si="75"/>
        <v>142</v>
      </c>
      <c r="DC152" s="301">
        <f t="shared" si="66"/>
        <v>100</v>
      </c>
      <c r="DD152" s="299"/>
      <c r="DE152" s="59">
        <f t="shared" si="67"/>
        <v>100</v>
      </c>
      <c r="DF152" s="303" t="e">
        <f t="shared" si="68"/>
        <v>#REF!</v>
      </c>
    </row>
    <row r="153" spans="2:110" s="21" customFormat="1" ht="99.95" hidden="1" customHeight="1" x14ac:dyDescent="0.25">
      <c r="B153" s="307">
        <v>0.13333333333333333</v>
      </c>
      <c r="C153" s="96">
        <f t="shared" si="60"/>
        <v>42</v>
      </c>
      <c r="D153" s="1"/>
      <c r="E153" s="2" t="s">
        <v>32</v>
      </c>
      <c r="F153" s="81" t="s">
        <v>1035</v>
      </c>
      <c r="G153" s="19" t="s">
        <v>914</v>
      </c>
      <c r="H153" s="16">
        <v>42114</v>
      </c>
      <c r="I153" s="56" t="s">
        <v>62</v>
      </c>
      <c r="J153" s="14" t="s">
        <v>125</v>
      </c>
      <c r="K153" s="74" t="s">
        <v>1045</v>
      </c>
      <c r="L153" s="5">
        <v>166</v>
      </c>
      <c r="M153" s="13">
        <v>551217</v>
      </c>
      <c r="N153" s="13" t="s">
        <v>1046</v>
      </c>
      <c r="O153" s="8">
        <v>4698000</v>
      </c>
      <c r="P153" s="80" t="s">
        <v>20</v>
      </c>
      <c r="Q153" s="4" t="s">
        <v>15</v>
      </c>
      <c r="R153" s="69"/>
      <c r="S153" s="231"/>
      <c r="T153" s="70"/>
      <c r="U153" s="110">
        <v>42</v>
      </c>
      <c r="V153" s="203">
        <v>42138</v>
      </c>
      <c r="W153" s="204">
        <v>0</v>
      </c>
      <c r="X153" s="14" t="s">
        <v>21</v>
      </c>
      <c r="Y153" s="14" t="s">
        <v>21</v>
      </c>
      <c r="Z153" s="14" t="s">
        <v>80</v>
      </c>
      <c r="AA153" s="14" t="s">
        <v>80</v>
      </c>
      <c r="AB153" s="57" t="s">
        <v>1195</v>
      </c>
      <c r="AC153" s="15">
        <v>79918428</v>
      </c>
      <c r="AD153" s="2"/>
      <c r="AE153" s="4">
        <v>42136</v>
      </c>
      <c r="AF153" s="6" t="s">
        <v>788</v>
      </c>
      <c r="AG153" s="4" t="s">
        <v>667</v>
      </c>
      <c r="AH153" s="8">
        <v>93415</v>
      </c>
      <c r="AI153" s="4">
        <v>42136</v>
      </c>
      <c r="AJ153" s="305" t="s">
        <v>680</v>
      </c>
      <c r="AK153" s="306" t="s">
        <v>1486</v>
      </c>
      <c r="AL153" s="306" t="s">
        <v>679</v>
      </c>
      <c r="AM153" s="8"/>
      <c r="AN153" s="8">
        <v>3702900</v>
      </c>
      <c r="AO153" s="11"/>
      <c r="AP153" s="18">
        <f t="shared" si="61"/>
        <v>3702900</v>
      </c>
      <c r="AQ153" s="48" t="s">
        <v>40</v>
      </c>
      <c r="AR153" s="49" t="s">
        <v>101</v>
      </c>
      <c r="AS153" s="49" t="s">
        <v>101</v>
      </c>
      <c r="AT153" s="49" t="s">
        <v>101</v>
      </c>
      <c r="AU153" s="50" t="s">
        <v>101</v>
      </c>
      <c r="AV153" s="23">
        <v>42143</v>
      </c>
      <c r="AW153" s="4">
        <f>+AV153+(6*30)</f>
        <v>42323</v>
      </c>
      <c r="AX153" s="8">
        <f t="shared" si="71"/>
        <v>180</v>
      </c>
      <c r="AY153" s="8"/>
      <c r="AZ153" s="8"/>
      <c r="BA153" s="212" t="s">
        <v>227</v>
      </c>
      <c r="BB153" s="17" t="e">
        <f>LOOKUP(BA153,#REF!,#REF!)</f>
        <v>#REF!</v>
      </c>
      <c r="BC153" s="310"/>
      <c r="BD153" s="63"/>
      <c r="BE153" s="28"/>
      <c r="BF153" s="30"/>
      <c r="BG153" s="30"/>
      <c r="BH153" s="28"/>
      <c r="BI153" s="31"/>
      <c r="BJ153" s="66"/>
      <c r="BK153" s="79"/>
      <c r="BL153" s="32"/>
      <c r="BM153" s="32"/>
      <c r="BN153" s="55"/>
      <c r="BO153" s="33"/>
      <c r="BP153" s="67"/>
      <c r="BQ153" s="73"/>
      <c r="BR153" s="35"/>
      <c r="BS153" s="36"/>
      <c r="BT153" s="62"/>
      <c r="BU153" s="37"/>
      <c r="BV153" s="316">
        <f t="shared" si="62"/>
        <v>0</v>
      </c>
      <c r="BW153" s="317">
        <f t="shared" si="63"/>
        <v>0</v>
      </c>
      <c r="BX153" s="234">
        <f t="shared" si="64"/>
        <v>3702900</v>
      </c>
      <c r="BY153" s="41"/>
      <c r="BZ153" s="29"/>
      <c r="CA153" s="29"/>
      <c r="CB153" s="29"/>
      <c r="CC153" s="40"/>
      <c r="CD153" s="42"/>
      <c r="CE153" s="34"/>
      <c r="CF153" s="34"/>
      <c r="CG153" s="34"/>
      <c r="CH153" s="33"/>
      <c r="CI153" s="43"/>
      <c r="CJ153" s="44"/>
      <c r="CK153" s="38"/>
      <c r="CL153" s="38"/>
      <c r="CM153" s="39"/>
      <c r="CN153" s="45"/>
      <c r="CO153" s="71">
        <f t="shared" si="59"/>
        <v>42323</v>
      </c>
      <c r="CP153" s="46"/>
      <c r="CQ153" s="72"/>
      <c r="CR153" s="47"/>
      <c r="CS153" s="287" t="e">
        <f>+SUMIFS(#REF!,#REF!,AH153)</f>
        <v>#REF!</v>
      </c>
      <c r="CT153" s="288" t="e">
        <f>+SUMIFS(#REF!,#REF!,BD153)+SUMIFS(#REF!,#REF!,BJ153)+SUMIFS(#REF!,#REF!,BP153)</f>
        <v>#REF!</v>
      </c>
      <c r="CU153" s="228" t="e">
        <f t="shared" si="65"/>
        <v>#REF!</v>
      </c>
      <c r="CV153" s="225"/>
      <c r="CW153" s="58" t="str">
        <f t="shared" si="72"/>
        <v>EJECUCION</v>
      </c>
      <c r="CX153" s="292"/>
      <c r="CY153" s="60">
        <f t="shared" si="73"/>
        <v>42143</v>
      </c>
      <c r="CZ153" s="58">
        <f t="shared" si="74"/>
        <v>42323</v>
      </c>
      <c r="DA153" s="59">
        <f t="shared" si="70"/>
        <v>180</v>
      </c>
      <c r="DB153" s="160">
        <f t="shared" si="75"/>
        <v>134</v>
      </c>
      <c r="DC153" s="301">
        <f t="shared" si="66"/>
        <v>74.444444444444443</v>
      </c>
      <c r="DD153" s="299"/>
      <c r="DE153" s="59">
        <f t="shared" si="67"/>
        <v>74.444444444444443</v>
      </c>
      <c r="DF153" s="303" t="e">
        <f t="shared" si="68"/>
        <v>#REF!</v>
      </c>
    </row>
    <row r="154" spans="2:110" s="21" customFormat="1" ht="99.95" hidden="1" customHeight="1" x14ac:dyDescent="0.25">
      <c r="B154" s="307">
        <v>0.13333333333333333</v>
      </c>
      <c r="C154" s="96">
        <f t="shared" si="60"/>
        <v>92</v>
      </c>
      <c r="D154" s="1"/>
      <c r="E154" s="2" t="s">
        <v>221</v>
      </c>
      <c r="F154" s="81" t="s">
        <v>1226</v>
      </c>
      <c r="G154" s="19" t="s">
        <v>1073</v>
      </c>
      <c r="H154" s="16">
        <v>42114</v>
      </c>
      <c r="I154" s="56" t="s">
        <v>105</v>
      </c>
      <c r="J154" s="14" t="s">
        <v>125</v>
      </c>
      <c r="K154" s="74" t="s">
        <v>1077</v>
      </c>
      <c r="L154" s="5">
        <v>245</v>
      </c>
      <c r="M154" s="13">
        <v>861017</v>
      </c>
      <c r="N154" s="13" t="s">
        <v>1078</v>
      </c>
      <c r="O154" s="8">
        <v>352498517</v>
      </c>
      <c r="P154" s="80" t="s">
        <v>20</v>
      </c>
      <c r="Q154" s="4" t="s">
        <v>15</v>
      </c>
      <c r="R154" s="69"/>
      <c r="S154" s="231"/>
      <c r="T154" s="70"/>
      <c r="U154" s="110">
        <v>92</v>
      </c>
      <c r="V154" s="203">
        <v>42145</v>
      </c>
      <c r="W154" s="204">
        <v>0</v>
      </c>
      <c r="X154" s="14" t="s">
        <v>58</v>
      </c>
      <c r="Y154" s="14" t="s">
        <v>159</v>
      </c>
      <c r="Z154" s="14" t="s">
        <v>80</v>
      </c>
      <c r="AA154" s="14" t="s">
        <v>80</v>
      </c>
      <c r="AB154" s="57" t="s">
        <v>1079</v>
      </c>
      <c r="AC154" s="15">
        <v>860351894</v>
      </c>
      <c r="AD154" s="2" t="s">
        <v>72</v>
      </c>
      <c r="AE154" s="4">
        <v>42139</v>
      </c>
      <c r="AF154" s="6" t="s">
        <v>721</v>
      </c>
      <c r="AG154" s="4" t="s">
        <v>1207</v>
      </c>
      <c r="AH154" s="8">
        <v>96115</v>
      </c>
      <c r="AI154" s="4">
        <v>42139</v>
      </c>
      <c r="AJ154" s="305" t="s">
        <v>675</v>
      </c>
      <c r="AK154" s="306" t="s">
        <v>1435</v>
      </c>
      <c r="AL154" s="306" t="s">
        <v>686</v>
      </c>
      <c r="AM154" s="8"/>
      <c r="AN154" s="8">
        <v>352498517</v>
      </c>
      <c r="AO154" s="11"/>
      <c r="AP154" s="18">
        <f t="shared" si="61"/>
        <v>352498517</v>
      </c>
      <c r="AQ154" s="48" t="s">
        <v>40</v>
      </c>
      <c r="AR154" s="49" t="s">
        <v>101</v>
      </c>
      <c r="AS154" s="49" t="s">
        <v>101</v>
      </c>
      <c r="AT154" s="49" t="s">
        <v>101</v>
      </c>
      <c r="AU154" s="50" t="s">
        <v>101</v>
      </c>
      <c r="AV154" s="23">
        <v>42154</v>
      </c>
      <c r="AW154" s="4">
        <v>42369</v>
      </c>
      <c r="AX154" s="8">
        <f t="shared" si="71"/>
        <v>215</v>
      </c>
      <c r="AY154" s="8"/>
      <c r="AZ154" s="8"/>
      <c r="BA154" s="212" t="s">
        <v>1086</v>
      </c>
      <c r="BB154" s="17" t="e">
        <f>LOOKUP(BA154,#REF!,#REF!)</f>
        <v>#REF!</v>
      </c>
      <c r="BC154" s="310"/>
      <c r="BD154" s="63"/>
      <c r="BE154" s="28"/>
      <c r="BF154" s="30"/>
      <c r="BG154" s="30"/>
      <c r="BH154" s="28"/>
      <c r="BI154" s="31"/>
      <c r="BJ154" s="66"/>
      <c r="BK154" s="79"/>
      <c r="BL154" s="32"/>
      <c r="BM154" s="32"/>
      <c r="BN154" s="55"/>
      <c r="BO154" s="33"/>
      <c r="BP154" s="67"/>
      <c r="BQ154" s="73"/>
      <c r="BR154" s="35"/>
      <c r="BS154" s="36"/>
      <c r="BT154" s="62"/>
      <c r="BU154" s="37"/>
      <c r="BV154" s="316">
        <f t="shared" si="62"/>
        <v>0</v>
      </c>
      <c r="BW154" s="317">
        <f t="shared" si="63"/>
        <v>0</v>
      </c>
      <c r="BX154" s="234">
        <f t="shared" si="64"/>
        <v>352498517</v>
      </c>
      <c r="BY154" s="41"/>
      <c r="BZ154" s="29"/>
      <c r="CA154" s="29"/>
      <c r="CB154" s="29"/>
      <c r="CC154" s="40"/>
      <c r="CD154" s="42"/>
      <c r="CE154" s="34"/>
      <c r="CF154" s="34"/>
      <c r="CG154" s="34"/>
      <c r="CH154" s="33"/>
      <c r="CI154" s="43"/>
      <c r="CJ154" s="44"/>
      <c r="CK154" s="38"/>
      <c r="CL154" s="38"/>
      <c r="CM154" s="39"/>
      <c r="CN154" s="45"/>
      <c r="CO154" s="71">
        <f t="shared" si="59"/>
        <v>42369</v>
      </c>
      <c r="CP154" s="46"/>
      <c r="CQ154" s="72"/>
      <c r="CR154" s="47"/>
      <c r="CS154" s="287" t="e">
        <f>+SUMIFS(#REF!,#REF!,AH154)</f>
        <v>#REF!</v>
      </c>
      <c r="CT154" s="288" t="e">
        <f>+SUMIFS(#REF!,#REF!,BD154)+SUMIFS(#REF!,#REF!,BJ154)+SUMIFS(#REF!,#REF!,BP154)</f>
        <v>#REF!</v>
      </c>
      <c r="CU154" s="228" t="e">
        <f t="shared" si="65"/>
        <v>#REF!</v>
      </c>
      <c r="CV154" s="225"/>
      <c r="CW154" s="58" t="str">
        <f t="shared" si="72"/>
        <v>EJECUCION</v>
      </c>
      <c r="CX154" s="292"/>
      <c r="CY154" s="60">
        <f t="shared" si="73"/>
        <v>42154</v>
      </c>
      <c r="CZ154" s="58">
        <f t="shared" si="74"/>
        <v>42369</v>
      </c>
      <c r="DA154" s="59">
        <f t="shared" si="70"/>
        <v>215</v>
      </c>
      <c r="DB154" s="160">
        <f t="shared" si="75"/>
        <v>123</v>
      </c>
      <c r="DC154" s="301">
        <f t="shared" si="66"/>
        <v>57.20930232558139</v>
      </c>
      <c r="DD154" s="299"/>
      <c r="DE154" s="59">
        <f t="shared" si="67"/>
        <v>57.20930232558139</v>
      </c>
      <c r="DF154" s="303" t="e">
        <f t="shared" si="68"/>
        <v>#REF!</v>
      </c>
    </row>
    <row r="155" spans="2:110" s="21" customFormat="1" ht="99.95" hidden="1" customHeight="1" x14ac:dyDescent="0.25">
      <c r="B155" s="307">
        <v>0.13333333333333333</v>
      </c>
      <c r="C155" s="96">
        <f t="shared" si="60"/>
        <v>74</v>
      </c>
      <c r="D155" s="1"/>
      <c r="E155" s="2" t="s">
        <v>32</v>
      </c>
      <c r="F155" s="81" t="s">
        <v>1133</v>
      </c>
      <c r="G155" s="76"/>
      <c r="H155" s="16">
        <v>42114</v>
      </c>
      <c r="I155" s="56" t="s">
        <v>105</v>
      </c>
      <c r="J155" s="14" t="s">
        <v>125</v>
      </c>
      <c r="K155" s="74" t="s">
        <v>1099</v>
      </c>
      <c r="L155" s="5">
        <v>24</v>
      </c>
      <c r="M155" s="13">
        <v>801116</v>
      </c>
      <c r="N155" s="13" t="s">
        <v>244</v>
      </c>
      <c r="O155" s="8">
        <v>12000000</v>
      </c>
      <c r="P155" s="80" t="s">
        <v>20</v>
      </c>
      <c r="Q155" s="4" t="s">
        <v>15</v>
      </c>
      <c r="R155" s="69"/>
      <c r="S155" s="231"/>
      <c r="T155" s="70"/>
      <c r="U155" s="109">
        <v>74</v>
      </c>
      <c r="V155" s="203">
        <v>42114</v>
      </c>
      <c r="W155" s="204">
        <v>0</v>
      </c>
      <c r="X155" s="14" t="s">
        <v>58</v>
      </c>
      <c r="Y155" s="14" t="s">
        <v>123</v>
      </c>
      <c r="Z155" s="14" t="s">
        <v>80</v>
      </c>
      <c r="AA155" s="14" t="s">
        <v>80</v>
      </c>
      <c r="AB155" s="57" t="s">
        <v>1100</v>
      </c>
      <c r="AC155" s="15">
        <v>51727720</v>
      </c>
      <c r="AD155" s="2"/>
      <c r="AE155" s="4">
        <v>42111</v>
      </c>
      <c r="AF155" s="6" t="s">
        <v>739</v>
      </c>
      <c r="AG155" s="4" t="s">
        <v>166</v>
      </c>
      <c r="AH155" s="8">
        <v>78715</v>
      </c>
      <c r="AI155" s="4">
        <v>42111</v>
      </c>
      <c r="AJ155" s="305" t="s">
        <v>680</v>
      </c>
      <c r="AK155" s="306" t="s">
        <v>1421</v>
      </c>
      <c r="AL155" s="306" t="s">
        <v>681</v>
      </c>
      <c r="AM155" s="8"/>
      <c r="AN155" s="8">
        <v>12000000</v>
      </c>
      <c r="AO155" s="11"/>
      <c r="AP155" s="18">
        <f t="shared" si="61"/>
        <v>12000000</v>
      </c>
      <c r="AQ155" s="48" t="s">
        <v>40</v>
      </c>
      <c r="AR155" s="49" t="s">
        <v>101</v>
      </c>
      <c r="AS155" s="49" t="s">
        <v>101</v>
      </c>
      <c r="AT155" s="49" t="s">
        <v>101</v>
      </c>
      <c r="AU155" s="50" t="s">
        <v>101</v>
      </c>
      <c r="AV155" s="23">
        <v>42115</v>
      </c>
      <c r="AW155" s="4">
        <v>42353</v>
      </c>
      <c r="AX155" s="8">
        <f t="shared" si="71"/>
        <v>238</v>
      </c>
      <c r="AY155" s="8"/>
      <c r="AZ155" s="8"/>
      <c r="BA155" s="212" t="s">
        <v>98</v>
      </c>
      <c r="BB155" s="17" t="e">
        <f>LOOKUP(BA155,#REF!,#REF!)</f>
        <v>#REF!</v>
      </c>
      <c r="BC155" s="310"/>
      <c r="BD155" s="63"/>
      <c r="BE155" s="28"/>
      <c r="BF155" s="30"/>
      <c r="BG155" s="30"/>
      <c r="BH155" s="28"/>
      <c r="BI155" s="31"/>
      <c r="BJ155" s="66"/>
      <c r="BK155" s="79"/>
      <c r="BL155" s="32"/>
      <c r="BM155" s="32"/>
      <c r="BN155" s="55"/>
      <c r="BO155" s="33"/>
      <c r="BP155" s="67"/>
      <c r="BQ155" s="73"/>
      <c r="BR155" s="35"/>
      <c r="BS155" s="36"/>
      <c r="BT155" s="62"/>
      <c r="BU155" s="37"/>
      <c r="BV155" s="316">
        <f t="shared" si="62"/>
        <v>0</v>
      </c>
      <c r="BW155" s="317">
        <f t="shared" si="63"/>
        <v>0</v>
      </c>
      <c r="BX155" s="234">
        <f t="shared" si="64"/>
        <v>12000000</v>
      </c>
      <c r="BY155" s="41"/>
      <c r="BZ155" s="29"/>
      <c r="CA155" s="29"/>
      <c r="CB155" s="29"/>
      <c r="CC155" s="40"/>
      <c r="CD155" s="42"/>
      <c r="CE155" s="34"/>
      <c r="CF155" s="34"/>
      <c r="CG155" s="34"/>
      <c r="CH155" s="33"/>
      <c r="CI155" s="43"/>
      <c r="CJ155" s="44"/>
      <c r="CK155" s="38"/>
      <c r="CL155" s="38"/>
      <c r="CM155" s="39"/>
      <c r="CN155" s="45"/>
      <c r="CO155" s="71">
        <f t="shared" si="59"/>
        <v>42353</v>
      </c>
      <c r="CP155" s="46"/>
      <c r="CQ155" s="72"/>
      <c r="CR155" s="47"/>
      <c r="CS155" s="287" t="e">
        <f>+SUMIFS(#REF!,#REF!,AH155)</f>
        <v>#REF!</v>
      </c>
      <c r="CT155" s="288" t="e">
        <f>+SUMIFS(#REF!,#REF!,BD155)+SUMIFS(#REF!,#REF!,BJ155)+SUMIFS(#REF!,#REF!,BP155)</f>
        <v>#REF!</v>
      </c>
      <c r="CU155" s="228" t="e">
        <f t="shared" si="65"/>
        <v>#REF!</v>
      </c>
      <c r="CV155" s="225"/>
      <c r="CW155" s="58" t="str">
        <f t="shared" si="72"/>
        <v>EJECUCION</v>
      </c>
      <c r="CX155" s="292"/>
      <c r="CY155" s="60">
        <f t="shared" si="73"/>
        <v>42115</v>
      </c>
      <c r="CZ155" s="58">
        <f t="shared" si="74"/>
        <v>42353</v>
      </c>
      <c r="DA155" s="59">
        <f t="shared" si="70"/>
        <v>238</v>
      </c>
      <c r="DB155" s="160">
        <f t="shared" si="75"/>
        <v>162</v>
      </c>
      <c r="DC155" s="301">
        <f t="shared" si="66"/>
        <v>68.067226890756302</v>
      </c>
      <c r="DD155" s="299"/>
      <c r="DE155" s="59">
        <f t="shared" si="67"/>
        <v>68.067226890756302</v>
      </c>
      <c r="DF155" s="303" t="e">
        <f t="shared" si="68"/>
        <v>#REF!</v>
      </c>
    </row>
    <row r="156" spans="2:110" s="21" customFormat="1" ht="99.95" hidden="1" customHeight="1" x14ac:dyDescent="0.25">
      <c r="B156" s="307">
        <v>0.13333333333333333</v>
      </c>
      <c r="C156" s="96">
        <f t="shared" si="60"/>
        <v>84</v>
      </c>
      <c r="D156" s="1"/>
      <c r="E156" s="2" t="s">
        <v>32</v>
      </c>
      <c r="F156" s="81" t="s">
        <v>1185</v>
      </c>
      <c r="G156" s="19" t="s">
        <v>1074</v>
      </c>
      <c r="H156" s="16">
        <v>42115</v>
      </c>
      <c r="I156" s="56" t="s">
        <v>105</v>
      </c>
      <c r="J156" s="14" t="s">
        <v>631</v>
      </c>
      <c r="K156" s="74" t="s">
        <v>1075</v>
      </c>
      <c r="L156" s="5">
        <v>67</v>
      </c>
      <c r="M156" s="13">
        <v>821118</v>
      </c>
      <c r="N156" s="13" t="s">
        <v>197</v>
      </c>
      <c r="O156" s="8">
        <v>30000000</v>
      </c>
      <c r="P156" s="80" t="s">
        <v>20</v>
      </c>
      <c r="Q156" s="4" t="s">
        <v>15</v>
      </c>
      <c r="R156" s="69"/>
      <c r="S156" s="231"/>
      <c r="T156" s="70"/>
      <c r="U156" s="110">
        <v>84</v>
      </c>
      <c r="V156" s="203">
        <v>42135</v>
      </c>
      <c r="W156" s="204">
        <v>0</v>
      </c>
      <c r="X156" s="14" t="s">
        <v>58</v>
      </c>
      <c r="Y156" s="14" t="s">
        <v>1076</v>
      </c>
      <c r="Z156" s="14" t="s">
        <v>80</v>
      </c>
      <c r="AA156" s="14" t="s">
        <v>80</v>
      </c>
      <c r="AB156" s="57" t="s">
        <v>1184</v>
      </c>
      <c r="AC156" s="15">
        <v>900477235</v>
      </c>
      <c r="AD156" s="2" t="s">
        <v>73</v>
      </c>
      <c r="AE156" s="4">
        <v>42132</v>
      </c>
      <c r="AF156" s="6" t="s">
        <v>782</v>
      </c>
      <c r="AG156" s="4" t="s">
        <v>166</v>
      </c>
      <c r="AH156" s="8">
        <v>91015</v>
      </c>
      <c r="AI156" s="4">
        <v>42132</v>
      </c>
      <c r="AJ156" s="305" t="s">
        <v>680</v>
      </c>
      <c r="AK156" s="306" t="s">
        <v>1689</v>
      </c>
      <c r="AL156" s="306" t="s">
        <v>681</v>
      </c>
      <c r="AM156" s="8"/>
      <c r="AN156" s="8">
        <v>30000000</v>
      </c>
      <c r="AO156" s="11"/>
      <c r="AP156" s="18">
        <f t="shared" si="61"/>
        <v>30000000</v>
      </c>
      <c r="AQ156" s="48" t="s">
        <v>40</v>
      </c>
      <c r="AR156" s="49" t="s">
        <v>101</v>
      </c>
      <c r="AS156" s="49" t="s">
        <v>101</v>
      </c>
      <c r="AT156" s="49" t="s">
        <v>101</v>
      </c>
      <c r="AU156" s="50" t="s">
        <v>101</v>
      </c>
      <c r="AV156" s="23">
        <v>42150</v>
      </c>
      <c r="AW156" s="4">
        <v>42369</v>
      </c>
      <c r="AX156" s="8">
        <f t="shared" si="71"/>
        <v>219</v>
      </c>
      <c r="AY156" s="8"/>
      <c r="AZ156" s="8"/>
      <c r="BA156" s="212" t="s">
        <v>463</v>
      </c>
      <c r="BB156" s="17" t="e">
        <f>LOOKUP(BA156,#REF!,#REF!)</f>
        <v>#REF!</v>
      </c>
      <c r="BC156" s="310"/>
      <c r="BD156" s="63"/>
      <c r="BE156" s="28"/>
      <c r="BF156" s="30"/>
      <c r="BG156" s="30"/>
      <c r="BH156" s="28"/>
      <c r="BI156" s="31"/>
      <c r="BJ156" s="66"/>
      <c r="BK156" s="79"/>
      <c r="BL156" s="32"/>
      <c r="BM156" s="32"/>
      <c r="BN156" s="55"/>
      <c r="BO156" s="33"/>
      <c r="BP156" s="67"/>
      <c r="BQ156" s="73"/>
      <c r="BR156" s="35"/>
      <c r="BS156" s="36"/>
      <c r="BT156" s="62"/>
      <c r="BU156" s="37"/>
      <c r="BV156" s="316">
        <f t="shared" si="62"/>
        <v>0</v>
      </c>
      <c r="BW156" s="317">
        <f t="shared" si="63"/>
        <v>0</v>
      </c>
      <c r="BX156" s="234">
        <f t="shared" si="64"/>
        <v>30000000</v>
      </c>
      <c r="BY156" s="41"/>
      <c r="BZ156" s="29"/>
      <c r="CA156" s="29"/>
      <c r="CB156" s="29"/>
      <c r="CC156" s="40"/>
      <c r="CD156" s="42"/>
      <c r="CE156" s="34"/>
      <c r="CF156" s="34"/>
      <c r="CG156" s="34"/>
      <c r="CH156" s="33"/>
      <c r="CI156" s="43"/>
      <c r="CJ156" s="44"/>
      <c r="CK156" s="38"/>
      <c r="CL156" s="38"/>
      <c r="CM156" s="39"/>
      <c r="CN156" s="45"/>
      <c r="CO156" s="71">
        <f t="shared" si="59"/>
        <v>42369</v>
      </c>
      <c r="CP156" s="46"/>
      <c r="CQ156" s="72"/>
      <c r="CR156" s="47"/>
      <c r="CS156" s="287" t="e">
        <f>+SUMIFS(#REF!,#REF!,AH156)</f>
        <v>#REF!</v>
      </c>
      <c r="CT156" s="288" t="e">
        <f>+SUMIFS(#REF!,#REF!,BD156)+SUMIFS(#REF!,#REF!,BJ156)+SUMIFS(#REF!,#REF!,BP156)</f>
        <v>#REF!</v>
      </c>
      <c r="CU156" s="228" t="e">
        <f t="shared" si="65"/>
        <v>#REF!</v>
      </c>
      <c r="CV156" s="225"/>
      <c r="CW156" s="58" t="str">
        <f t="shared" si="72"/>
        <v>EJECUCION</v>
      </c>
      <c r="CX156" s="292"/>
      <c r="CY156" s="60">
        <f t="shared" si="73"/>
        <v>42150</v>
      </c>
      <c r="CZ156" s="58">
        <f t="shared" si="74"/>
        <v>42369</v>
      </c>
      <c r="DA156" s="59">
        <f t="shared" si="70"/>
        <v>219</v>
      </c>
      <c r="DB156" s="160">
        <f t="shared" si="75"/>
        <v>127</v>
      </c>
      <c r="DC156" s="301">
        <f t="shared" si="66"/>
        <v>57.990867579908681</v>
      </c>
      <c r="DD156" s="299"/>
      <c r="DE156" s="59">
        <f t="shared" si="67"/>
        <v>57.990867579908681</v>
      </c>
      <c r="DF156" s="303" t="e">
        <f t="shared" si="68"/>
        <v>#REF!</v>
      </c>
    </row>
    <row r="157" spans="2:110" s="21" customFormat="1" ht="99.95" hidden="1" customHeight="1" x14ac:dyDescent="0.25">
      <c r="B157" s="307">
        <v>0.13333333333333333</v>
      </c>
      <c r="C157" s="96">
        <f t="shared" si="60"/>
        <v>90</v>
      </c>
      <c r="D157" s="1"/>
      <c r="E157" s="2" t="s">
        <v>221</v>
      </c>
      <c r="F157" s="81" t="s">
        <v>1227</v>
      </c>
      <c r="G157" s="19" t="s">
        <v>1080</v>
      </c>
      <c r="H157" s="16">
        <v>42115</v>
      </c>
      <c r="I157" s="56" t="s">
        <v>105</v>
      </c>
      <c r="J157" s="14" t="s">
        <v>126</v>
      </c>
      <c r="K157" s="74" t="s">
        <v>1081</v>
      </c>
      <c r="L157" s="5">
        <v>222</v>
      </c>
      <c r="M157" s="13">
        <v>861017</v>
      </c>
      <c r="N157" s="13" t="s">
        <v>1078</v>
      </c>
      <c r="O157" s="8">
        <v>19894000</v>
      </c>
      <c r="P157" s="80" t="s">
        <v>20</v>
      </c>
      <c r="Q157" s="4" t="s">
        <v>15</v>
      </c>
      <c r="R157" s="69"/>
      <c r="S157" s="231"/>
      <c r="T157" s="70"/>
      <c r="U157" s="110">
        <v>90</v>
      </c>
      <c r="V157" s="203">
        <v>42144</v>
      </c>
      <c r="W157" s="204">
        <v>0</v>
      </c>
      <c r="X157" s="14" t="s">
        <v>58</v>
      </c>
      <c r="Y157" s="14" t="s">
        <v>151</v>
      </c>
      <c r="Z157" s="14" t="s">
        <v>80</v>
      </c>
      <c r="AA157" s="14" t="s">
        <v>80</v>
      </c>
      <c r="AB157" s="57" t="s">
        <v>1206</v>
      </c>
      <c r="AC157" s="15">
        <v>860012336</v>
      </c>
      <c r="AD157" s="2" t="s">
        <v>34</v>
      </c>
      <c r="AE157" s="4">
        <v>42138</v>
      </c>
      <c r="AF157" s="6" t="s">
        <v>787</v>
      </c>
      <c r="AG157" s="4" t="s">
        <v>1207</v>
      </c>
      <c r="AH157" s="8">
        <v>95815</v>
      </c>
      <c r="AI157" s="4">
        <v>42139</v>
      </c>
      <c r="AJ157" s="305" t="s">
        <v>675</v>
      </c>
      <c r="AK157" s="306" t="s">
        <v>1690</v>
      </c>
      <c r="AL157" s="306" t="s">
        <v>679</v>
      </c>
      <c r="AM157" s="8"/>
      <c r="AN157" s="8">
        <v>19894000</v>
      </c>
      <c r="AO157" s="11"/>
      <c r="AP157" s="18">
        <f t="shared" si="61"/>
        <v>19894000</v>
      </c>
      <c r="AQ157" s="48" t="s">
        <v>40</v>
      </c>
      <c r="AR157" s="49" t="s">
        <v>101</v>
      </c>
      <c r="AS157" s="49" t="s">
        <v>101</v>
      </c>
      <c r="AT157" s="49" t="s">
        <v>101</v>
      </c>
      <c r="AU157" s="50" t="s">
        <v>101</v>
      </c>
      <c r="AV157" s="23">
        <v>42151</v>
      </c>
      <c r="AW157" s="4">
        <v>42338</v>
      </c>
      <c r="AX157" s="8">
        <f t="shared" si="71"/>
        <v>187</v>
      </c>
      <c r="AY157" s="8"/>
      <c r="AZ157" s="8"/>
      <c r="BA157" s="212" t="s">
        <v>145</v>
      </c>
      <c r="BB157" s="17" t="e">
        <f>LOOKUP(BA157,#REF!,#REF!)</f>
        <v>#REF!</v>
      </c>
      <c r="BC157" s="310"/>
      <c r="BD157" s="63"/>
      <c r="BE157" s="28"/>
      <c r="BF157" s="30"/>
      <c r="BG157" s="30"/>
      <c r="BH157" s="28"/>
      <c r="BI157" s="31"/>
      <c r="BJ157" s="66"/>
      <c r="BK157" s="79"/>
      <c r="BL157" s="32"/>
      <c r="BM157" s="32"/>
      <c r="BN157" s="55"/>
      <c r="BO157" s="33"/>
      <c r="BP157" s="67"/>
      <c r="BQ157" s="73"/>
      <c r="BR157" s="35"/>
      <c r="BS157" s="36"/>
      <c r="BT157" s="62"/>
      <c r="BU157" s="37"/>
      <c r="BV157" s="316">
        <f t="shared" si="62"/>
        <v>0</v>
      </c>
      <c r="BW157" s="317">
        <f t="shared" si="63"/>
        <v>0</v>
      </c>
      <c r="BX157" s="234">
        <f t="shared" si="64"/>
        <v>19894000</v>
      </c>
      <c r="BY157" s="41"/>
      <c r="BZ157" s="29"/>
      <c r="CA157" s="29"/>
      <c r="CB157" s="29"/>
      <c r="CC157" s="40"/>
      <c r="CD157" s="42"/>
      <c r="CE157" s="34"/>
      <c r="CF157" s="34"/>
      <c r="CG157" s="34"/>
      <c r="CH157" s="33"/>
      <c r="CI157" s="43"/>
      <c r="CJ157" s="44"/>
      <c r="CK157" s="38"/>
      <c r="CL157" s="38"/>
      <c r="CM157" s="39"/>
      <c r="CN157" s="45"/>
      <c r="CO157" s="71">
        <f t="shared" si="59"/>
        <v>42338</v>
      </c>
      <c r="CP157" s="46"/>
      <c r="CQ157" s="72"/>
      <c r="CR157" s="47"/>
      <c r="CS157" s="287" t="e">
        <f>+SUMIFS(#REF!,#REF!,AH157)</f>
        <v>#REF!</v>
      </c>
      <c r="CT157" s="288" t="e">
        <f>+SUMIFS(#REF!,#REF!,BD157)+SUMIFS(#REF!,#REF!,BJ157)+SUMIFS(#REF!,#REF!,BP157)</f>
        <v>#REF!</v>
      </c>
      <c r="CU157" s="228" t="e">
        <f t="shared" si="65"/>
        <v>#REF!</v>
      </c>
      <c r="CV157" s="225"/>
      <c r="CW157" s="58" t="str">
        <f t="shared" si="72"/>
        <v>EJECUCION</v>
      </c>
      <c r="CX157" s="292"/>
      <c r="CY157" s="60">
        <f t="shared" si="73"/>
        <v>42151</v>
      </c>
      <c r="CZ157" s="58">
        <f t="shared" si="74"/>
        <v>42338</v>
      </c>
      <c r="DA157" s="59">
        <f t="shared" si="70"/>
        <v>187</v>
      </c>
      <c r="DB157" s="160">
        <f t="shared" si="75"/>
        <v>126</v>
      </c>
      <c r="DC157" s="301">
        <f t="shared" si="66"/>
        <v>67.379679144385022</v>
      </c>
      <c r="DD157" s="299"/>
      <c r="DE157" s="59">
        <f t="shared" si="67"/>
        <v>67.379679144385022</v>
      </c>
      <c r="DF157" s="303" t="e">
        <f t="shared" si="68"/>
        <v>#REF!</v>
      </c>
    </row>
    <row r="158" spans="2:110" s="21" customFormat="1" ht="99.95" hidden="1" customHeight="1" x14ac:dyDescent="0.25">
      <c r="B158" s="307">
        <v>0.13333333333333333</v>
      </c>
      <c r="C158" s="96">
        <f t="shared" si="60"/>
        <v>73</v>
      </c>
      <c r="D158" s="1"/>
      <c r="E158" s="2" t="s">
        <v>33</v>
      </c>
      <c r="F158" s="81" t="s">
        <v>1130</v>
      </c>
      <c r="G158" s="76"/>
      <c r="H158" s="16">
        <v>42115</v>
      </c>
      <c r="I158" s="56" t="s">
        <v>105</v>
      </c>
      <c r="J158" s="14" t="s">
        <v>235</v>
      </c>
      <c r="K158" s="74" t="s">
        <v>1096</v>
      </c>
      <c r="L158" s="5">
        <v>128</v>
      </c>
      <c r="M158" s="13">
        <v>801315</v>
      </c>
      <c r="N158" s="13" t="s">
        <v>244</v>
      </c>
      <c r="O158" s="8">
        <v>8406549</v>
      </c>
      <c r="P158" s="80" t="s">
        <v>20</v>
      </c>
      <c r="Q158" s="4" t="s">
        <v>15</v>
      </c>
      <c r="R158" s="69"/>
      <c r="S158" s="231"/>
      <c r="T158" s="70"/>
      <c r="U158" s="109">
        <v>73</v>
      </c>
      <c r="V158" s="203">
        <v>42115</v>
      </c>
      <c r="W158" s="204">
        <v>0</v>
      </c>
      <c r="X158" s="14" t="s">
        <v>7</v>
      </c>
      <c r="Y158" s="14" t="s">
        <v>7</v>
      </c>
      <c r="Z158" s="14" t="s">
        <v>127</v>
      </c>
      <c r="AA158" s="14" t="s">
        <v>1097</v>
      </c>
      <c r="AB158" s="57" t="s">
        <v>1098</v>
      </c>
      <c r="AC158" s="15">
        <v>22396384</v>
      </c>
      <c r="AD158" s="2"/>
      <c r="AE158" s="4">
        <v>42110</v>
      </c>
      <c r="AF158" s="6" t="s">
        <v>688</v>
      </c>
      <c r="AG158" s="4" t="s">
        <v>545</v>
      </c>
      <c r="AH158" s="8">
        <v>77615</v>
      </c>
      <c r="AI158" s="4">
        <v>42110</v>
      </c>
      <c r="AJ158" s="305" t="s">
        <v>680</v>
      </c>
      <c r="AK158" s="306" t="s">
        <v>776</v>
      </c>
      <c r="AL158" s="306" t="s">
        <v>694</v>
      </c>
      <c r="AM158" s="8"/>
      <c r="AN158" s="8">
        <v>7939518</v>
      </c>
      <c r="AO158" s="11"/>
      <c r="AP158" s="18">
        <f t="shared" si="61"/>
        <v>7939518</v>
      </c>
      <c r="AQ158" s="48" t="s">
        <v>40</v>
      </c>
      <c r="AR158" s="49" t="s">
        <v>101</v>
      </c>
      <c r="AS158" s="49" t="s">
        <v>101</v>
      </c>
      <c r="AT158" s="49" t="s">
        <v>101</v>
      </c>
      <c r="AU158" s="50" t="s">
        <v>101</v>
      </c>
      <c r="AV158" s="23">
        <v>42110</v>
      </c>
      <c r="AW158" s="4">
        <v>42369</v>
      </c>
      <c r="AX158" s="8">
        <f t="shared" si="71"/>
        <v>259</v>
      </c>
      <c r="AY158" s="8"/>
      <c r="AZ158" s="8"/>
      <c r="BA158" s="212" t="s">
        <v>29</v>
      </c>
      <c r="BB158" s="17" t="e">
        <f>LOOKUP(BA158,#REF!,#REF!)</f>
        <v>#REF!</v>
      </c>
      <c r="BC158" s="312" t="s">
        <v>1724</v>
      </c>
      <c r="BD158" s="63"/>
      <c r="BE158" s="28"/>
      <c r="BF158" s="30"/>
      <c r="BG158" s="30"/>
      <c r="BH158" s="28"/>
      <c r="BI158" s="31"/>
      <c r="BJ158" s="66"/>
      <c r="BK158" s="79"/>
      <c r="BL158" s="32"/>
      <c r="BM158" s="32"/>
      <c r="BN158" s="55"/>
      <c r="BO158" s="33"/>
      <c r="BP158" s="67"/>
      <c r="BQ158" s="73"/>
      <c r="BR158" s="35"/>
      <c r="BS158" s="36"/>
      <c r="BT158" s="62"/>
      <c r="BU158" s="37"/>
      <c r="BV158" s="316">
        <f t="shared" si="62"/>
        <v>0</v>
      </c>
      <c r="BW158" s="317">
        <f t="shared" si="63"/>
        <v>0</v>
      </c>
      <c r="BX158" s="234">
        <f t="shared" si="64"/>
        <v>7939518</v>
      </c>
      <c r="BY158" s="41"/>
      <c r="BZ158" s="29"/>
      <c r="CA158" s="29"/>
      <c r="CB158" s="29"/>
      <c r="CC158" s="40"/>
      <c r="CD158" s="42"/>
      <c r="CE158" s="34"/>
      <c r="CF158" s="34"/>
      <c r="CG158" s="34"/>
      <c r="CH158" s="33"/>
      <c r="CI158" s="43"/>
      <c r="CJ158" s="44"/>
      <c r="CK158" s="38"/>
      <c r="CL158" s="38"/>
      <c r="CM158" s="39"/>
      <c r="CN158" s="45"/>
      <c r="CO158" s="71">
        <f t="shared" si="59"/>
        <v>42369</v>
      </c>
      <c r="CP158" s="46"/>
      <c r="CQ158" s="72"/>
      <c r="CR158" s="47"/>
      <c r="CS158" s="287" t="e">
        <f>+SUMIFS(#REF!,#REF!,AH158)</f>
        <v>#REF!</v>
      </c>
      <c r="CT158" s="288" t="e">
        <f>+SUMIFS(#REF!,#REF!,BD158)+SUMIFS(#REF!,#REF!,BJ158)+SUMIFS(#REF!,#REF!,BP158)</f>
        <v>#REF!</v>
      </c>
      <c r="CU158" s="228" t="e">
        <f t="shared" si="65"/>
        <v>#REF!</v>
      </c>
      <c r="CV158" s="225"/>
      <c r="CW158" s="58" t="str">
        <f t="shared" si="72"/>
        <v>EJECUCION</v>
      </c>
      <c r="CX158" s="292"/>
      <c r="CY158" s="60">
        <f t="shared" si="73"/>
        <v>42110</v>
      </c>
      <c r="CZ158" s="58">
        <f t="shared" si="74"/>
        <v>42369</v>
      </c>
      <c r="DA158" s="59">
        <f t="shared" si="70"/>
        <v>259</v>
      </c>
      <c r="DB158" s="160">
        <f t="shared" si="75"/>
        <v>167</v>
      </c>
      <c r="DC158" s="301">
        <f t="shared" si="66"/>
        <v>64.478764478764489</v>
      </c>
      <c r="DD158" s="299"/>
      <c r="DE158" s="59">
        <f t="shared" si="67"/>
        <v>64.478764478764489</v>
      </c>
      <c r="DF158" s="303" t="e">
        <f t="shared" si="68"/>
        <v>#REF!</v>
      </c>
    </row>
    <row r="159" spans="2:110" s="21" customFormat="1" ht="99.95" hidden="1" customHeight="1" x14ac:dyDescent="0.25">
      <c r="B159" s="307">
        <v>0.13333333333333333</v>
      </c>
      <c r="C159" s="96">
        <f t="shared" si="60"/>
        <v>75</v>
      </c>
      <c r="D159" s="1"/>
      <c r="E159" s="2" t="s">
        <v>33</v>
      </c>
      <c r="F159" s="81" t="s">
        <v>1131</v>
      </c>
      <c r="G159" s="76"/>
      <c r="H159" s="16">
        <v>42115</v>
      </c>
      <c r="I159" s="56" t="s">
        <v>105</v>
      </c>
      <c r="J159" s="14" t="s">
        <v>121</v>
      </c>
      <c r="K159" s="74" t="s">
        <v>1101</v>
      </c>
      <c r="L159" s="5">
        <v>124</v>
      </c>
      <c r="M159" s="13">
        <v>801015</v>
      </c>
      <c r="N159" s="13" t="s">
        <v>244</v>
      </c>
      <c r="O159" s="8">
        <v>1239600</v>
      </c>
      <c r="P159" s="80" t="s">
        <v>20</v>
      </c>
      <c r="Q159" s="4" t="s">
        <v>15</v>
      </c>
      <c r="R159" s="69"/>
      <c r="S159" s="231"/>
      <c r="T159" s="70"/>
      <c r="U159" s="109">
        <v>75</v>
      </c>
      <c r="V159" s="203">
        <v>42115</v>
      </c>
      <c r="W159" s="204">
        <v>0</v>
      </c>
      <c r="X159" s="14" t="s">
        <v>58</v>
      </c>
      <c r="Y159" s="14" t="s">
        <v>1102</v>
      </c>
      <c r="Z159" s="14" t="s">
        <v>80</v>
      </c>
      <c r="AA159" s="14" t="s">
        <v>80</v>
      </c>
      <c r="AB159" s="57" t="s">
        <v>1103</v>
      </c>
      <c r="AC159" s="15">
        <v>900011966</v>
      </c>
      <c r="AD159" s="2" t="s">
        <v>34</v>
      </c>
      <c r="AE159" s="4">
        <v>42115</v>
      </c>
      <c r="AF159" s="6" t="s">
        <v>740</v>
      </c>
      <c r="AG159" s="4" t="s">
        <v>305</v>
      </c>
      <c r="AH159" s="8">
        <v>79815</v>
      </c>
      <c r="AI159" s="4">
        <v>42115</v>
      </c>
      <c r="AJ159" s="305" t="s">
        <v>680</v>
      </c>
      <c r="AK159" s="306" t="s">
        <v>1477</v>
      </c>
      <c r="AL159" s="306" t="s">
        <v>681</v>
      </c>
      <c r="AM159" s="8"/>
      <c r="AN159" s="8">
        <v>1239600</v>
      </c>
      <c r="AO159" s="11"/>
      <c r="AP159" s="18">
        <f t="shared" si="61"/>
        <v>1239600</v>
      </c>
      <c r="AQ159" s="48" t="s">
        <v>40</v>
      </c>
      <c r="AR159" s="49" t="s">
        <v>101</v>
      </c>
      <c r="AS159" s="49" t="s">
        <v>101</v>
      </c>
      <c r="AT159" s="49" t="s">
        <v>101</v>
      </c>
      <c r="AU159" s="50" t="s">
        <v>101</v>
      </c>
      <c r="AV159" s="23">
        <v>42135</v>
      </c>
      <c r="AW159" s="4">
        <f>+AV159+30</f>
        <v>42165</v>
      </c>
      <c r="AX159" s="8">
        <f t="shared" si="71"/>
        <v>30</v>
      </c>
      <c r="AY159" s="8"/>
      <c r="AZ159" s="8"/>
      <c r="BA159" s="212" t="s">
        <v>103</v>
      </c>
      <c r="BB159" s="17" t="e">
        <f>LOOKUP(BA159,#REF!,#REF!)</f>
        <v>#REF!</v>
      </c>
      <c r="BC159" s="312" t="s">
        <v>1725</v>
      </c>
      <c r="BD159" s="63"/>
      <c r="BE159" s="28"/>
      <c r="BF159" s="30"/>
      <c r="BG159" s="30"/>
      <c r="BH159" s="28"/>
      <c r="BI159" s="31"/>
      <c r="BJ159" s="66"/>
      <c r="BK159" s="79"/>
      <c r="BL159" s="32"/>
      <c r="BM159" s="32"/>
      <c r="BN159" s="55"/>
      <c r="BO159" s="33"/>
      <c r="BP159" s="67"/>
      <c r="BQ159" s="73"/>
      <c r="BR159" s="35"/>
      <c r="BS159" s="36"/>
      <c r="BT159" s="62"/>
      <c r="BU159" s="37"/>
      <c r="BV159" s="316">
        <f t="shared" si="62"/>
        <v>0</v>
      </c>
      <c r="BW159" s="317">
        <f t="shared" si="63"/>
        <v>0</v>
      </c>
      <c r="BX159" s="234">
        <f t="shared" si="64"/>
        <v>1239600</v>
      </c>
      <c r="BY159" s="41"/>
      <c r="BZ159" s="29"/>
      <c r="CA159" s="29"/>
      <c r="CB159" s="29"/>
      <c r="CC159" s="40"/>
      <c r="CD159" s="42"/>
      <c r="CE159" s="34"/>
      <c r="CF159" s="34"/>
      <c r="CG159" s="34"/>
      <c r="CH159" s="33"/>
      <c r="CI159" s="43"/>
      <c r="CJ159" s="44"/>
      <c r="CK159" s="38"/>
      <c r="CL159" s="38"/>
      <c r="CM159" s="39"/>
      <c r="CN159" s="45"/>
      <c r="CO159" s="71">
        <f t="shared" si="59"/>
        <v>42165</v>
      </c>
      <c r="CP159" s="46"/>
      <c r="CQ159" s="72"/>
      <c r="CR159" s="47"/>
      <c r="CS159" s="287" t="e">
        <f>+SUMIFS(#REF!,#REF!,AH159)</f>
        <v>#REF!</v>
      </c>
      <c r="CT159" s="288" t="e">
        <f>+SUMIFS(#REF!,#REF!,BD159)+SUMIFS(#REF!,#REF!,BJ159)+SUMIFS(#REF!,#REF!,BP159)</f>
        <v>#REF!</v>
      </c>
      <c r="CU159" s="228" t="e">
        <f t="shared" si="65"/>
        <v>#REF!</v>
      </c>
      <c r="CV159" s="225"/>
      <c r="CW159" s="58" t="str">
        <f t="shared" si="72"/>
        <v>EJECUCION</v>
      </c>
      <c r="CX159" s="292"/>
      <c r="CY159" s="60">
        <f t="shared" si="73"/>
        <v>42135</v>
      </c>
      <c r="CZ159" s="58">
        <f t="shared" si="74"/>
        <v>42165</v>
      </c>
      <c r="DA159" s="59">
        <f t="shared" si="70"/>
        <v>30</v>
      </c>
      <c r="DB159" s="160">
        <f t="shared" si="75"/>
        <v>142</v>
      </c>
      <c r="DC159" s="301">
        <f t="shared" si="66"/>
        <v>100</v>
      </c>
      <c r="DD159" s="299"/>
      <c r="DE159" s="59">
        <f t="shared" si="67"/>
        <v>100</v>
      </c>
      <c r="DF159" s="303" t="e">
        <f t="shared" si="68"/>
        <v>#REF!</v>
      </c>
    </row>
    <row r="160" spans="2:110" s="21" customFormat="1" ht="99.95" hidden="1" customHeight="1" x14ac:dyDescent="0.25">
      <c r="B160" s="307">
        <v>0.13333333333333333</v>
      </c>
      <c r="C160" s="96">
        <f t="shared" si="60"/>
        <v>39</v>
      </c>
      <c r="D160" s="1"/>
      <c r="E160" s="2" t="s">
        <v>33</v>
      </c>
      <c r="F160" s="81" t="s">
        <v>1036</v>
      </c>
      <c r="G160" s="19" t="s">
        <v>915</v>
      </c>
      <c r="H160" s="16">
        <v>42116</v>
      </c>
      <c r="I160" s="56" t="s">
        <v>62</v>
      </c>
      <c r="J160" s="14" t="s">
        <v>121</v>
      </c>
      <c r="K160" s="74" t="s">
        <v>1061</v>
      </c>
      <c r="L160" s="5">
        <v>247</v>
      </c>
      <c r="M160" s="13">
        <v>561015</v>
      </c>
      <c r="N160" s="13" t="s">
        <v>1062</v>
      </c>
      <c r="O160" s="8">
        <v>19225000</v>
      </c>
      <c r="P160" s="80" t="s">
        <v>20</v>
      </c>
      <c r="Q160" s="4" t="s">
        <v>15</v>
      </c>
      <c r="R160" s="69"/>
      <c r="S160" s="231"/>
      <c r="T160" s="70"/>
      <c r="U160" s="110">
        <v>39</v>
      </c>
      <c r="V160" s="203">
        <v>42136</v>
      </c>
      <c r="W160" s="204">
        <v>0</v>
      </c>
      <c r="X160" s="14" t="s">
        <v>21</v>
      </c>
      <c r="Y160" s="14" t="s">
        <v>21</v>
      </c>
      <c r="Z160" s="14" t="s">
        <v>80</v>
      </c>
      <c r="AA160" s="14" t="s">
        <v>80</v>
      </c>
      <c r="AB160" s="57" t="s">
        <v>528</v>
      </c>
      <c r="AC160" s="15">
        <v>830080652</v>
      </c>
      <c r="AD160" s="2" t="s">
        <v>75</v>
      </c>
      <c r="AE160" s="4">
        <v>42132</v>
      </c>
      <c r="AF160" s="6" t="s">
        <v>792</v>
      </c>
      <c r="AG160" s="4" t="s">
        <v>180</v>
      </c>
      <c r="AH160" s="8">
        <v>90915</v>
      </c>
      <c r="AI160" s="4">
        <v>42132</v>
      </c>
      <c r="AJ160" s="305" t="s">
        <v>675</v>
      </c>
      <c r="AK160" s="306" t="s">
        <v>1151</v>
      </c>
      <c r="AL160" s="306" t="s">
        <v>687</v>
      </c>
      <c r="AM160" s="8"/>
      <c r="AN160" s="8">
        <v>11530400</v>
      </c>
      <c r="AO160" s="11"/>
      <c r="AP160" s="18">
        <f t="shared" si="61"/>
        <v>11530400</v>
      </c>
      <c r="AQ160" s="48" t="s">
        <v>40</v>
      </c>
      <c r="AR160" s="49" t="s">
        <v>101</v>
      </c>
      <c r="AS160" s="49" t="s">
        <v>101</v>
      </c>
      <c r="AT160" s="49" t="s">
        <v>101</v>
      </c>
      <c r="AU160" s="50" t="s">
        <v>101</v>
      </c>
      <c r="AV160" s="23">
        <v>42132</v>
      </c>
      <c r="AW160" s="4">
        <f>+AV160+30</f>
        <v>42162</v>
      </c>
      <c r="AX160" s="8">
        <f t="shared" si="71"/>
        <v>30</v>
      </c>
      <c r="AY160" s="8"/>
      <c r="AZ160" s="8"/>
      <c r="BA160" s="212" t="s">
        <v>99</v>
      </c>
      <c r="BB160" s="17" t="e">
        <f>LOOKUP(BA160,#REF!,#REF!)</f>
        <v>#REF!</v>
      </c>
      <c r="BC160" s="310" t="s">
        <v>1750</v>
      </c>
      <c r="BD160" s="63"/>
      <c r="BE160" s="28"/>
      <c r="BF160" s="30"/>
      <c r="BG160" s="30"/>
      <c r="BH160" s="28"/>
      <c r="BI160" s="31"/>
      <c r="BJ160" s="66"/>
      <c r="BK160" s="79"/>
      <c r="BL160" s="32"/>
      <c r="BM160" s="32"/>
      <c r="BN160" s="55"/>
      <c r="BO160" s="33"/>
      <c r="BP160" s="67"/>
      <c r="BQ160" s="73"/>
      <c r="BR160" s="35"/>
      <c r="BS160" s="36"/>
      <c r="BT160" s="62"/>
      <c r="BU160" s="37"/>
      <c r="BV160" s="316">
        <f t="shared" si="62"/>
        <v>0</v>
      </c>
      <c r="BW160" s="317">
        <f t="shared" si="63"/>
        <v>0</v>
      </c>
      <c r="BX160" s="234">
        <f t="shared" si="64"/>
        <v>11530400</v>
      </c>
      <c r="BY160" s="41"/>
      <c r="BZ160" s="29"/>
      <c r="CA160" s="29"/>
      <c r="CB160" s="29"/>
      <c r="CC160" s="40"/>
      <c r="CD160" s="42"/>
      <c r="CE160" s="34"/>
      <c r="CF160" s="34"/>
      <c r="CG160" s="34"/>
      <c r="CH160" s="33"/>
      <c r="CI160" s="43"/>
      <c r="CJ160" s="44"/>
      <c r="CK160" s="38"/>
      <c r="CL160" s="38"/>
      <c r="CM160" s="39"/>
      <c r="CN160" s="45"/>
      <c r="CO160" s="71">
        <f t="shared" si="59"/>
        <v>42162</v>
      </c>
      <c r="CP160" s="46"/>
      <c r="CQ160" s="72"/>
      <c r="CR160" s="47"/>
      <c r="CS160" s="287" t="e">
        <f>+SUMIFS(#REF!,#REF!,AH160)</f>
        <v>#REF!</v>
      </c>
      <c r="CT160" s="288" t="e">
        <f>+SUMIFS(#REF!,#REF!,BD160)+SUMIFS(#REF!,#REF!,BJ160)+SUMIFS(#REF!,#REF!,BP160)</f>
        <v>#REF!</v>
      </c>
      <c r="CU160" s="228" t="e">
        <f t="shared" si="65"/>
        <v>#REF!</v>
      </c>
      <c r="CV160" s="225"/>
      <c r="CW160" s="58" t="str">
        <f t="shared" si="72"/>
        <v>EJECUCION</v>
      </c>
      <c r="CX160" s="292"/>
      <c r="CY160" s="60">
        <f t="shared" si="73"/>
        <v>42132</v>
      </c>
      <c r="CZ160" s="58">
        <f t="shared" si="74"/>
        <v>42162</v>
      </c>
      <c r="DA160" s="59">
        <f t="shared" si="70"/>
        <v>30</v>
      </c>
      <c r="DB160" s="160">
        <f t="shared" si="75"/>
        <v>145</v>
      </c>
      <c r="DC160" s="301">
        <f t="shared" si="66"/>
        <v>100</v>
      </c>
      <c r="DD160" s="299"/>
      <c r="DE160" s="59">
        <f t="shared" si="67"/>
        <v>100</v>
      </c>
      <c r="DF160" s="303" t="e">
        <f t="shared" si="68"/>
        <v>#REF!</v>
      </c>
    </row>
    <row r="161" spans="2:110" s="21" customFormat="1" ht="99.95" hidden="1" customHeight="1" x14ac:dyDescent="0.25">
      <c r="B161" s="307">
        <v>0.13333333333333333</v>
      </c>
      <c r="C161" s="96">
        <f t="shared" si="60"/>
        <v>89</v>
      </c>
      <c r="D161" s="1"/>
      <c r="E161" s="2" t="s">
        <v>33</v>
      </c>
      <c r="F161" s="81" t="s">
        <v>1132</v>
      </c>
      <c r="G161" s="19" t="s">
        <v>1090</v>
      </c>
      <c r="H161" s="16">
        <v>42116</v>
      </c>
      <c r="I161" s="56" t="s">
        <v>105</v>
      </c>
      <c r="J161" s="14" t="s">
        <v>125</v>
      </c>
      <c r="K161" s="74" t="s">
        <v>1091</v>
      </c>
      <c r="L161" s="5">
        <v>221</v>
      </c>
      <c r="M161" s="13">
        <v>861017</v>
      </c>
      <c r="N161" s="13" t="s">
        <v>1078</v>
      </c>
      <c r="O161" s="8">
        <v>12342400</v>
      </c>
      <c r="P161" s="80" t="s">
        <v>20</v>
      </c>
      <c r="Q161" s="4" t="s">
        <v>15</v>
      </c>
      <c r="R161" s="69"/>
      <c r="S161" s="231"/>
      <c r="T161" s="70"/>
      <c r="U161" s="110">
        <v>89</v>
      </c>
      <c r="V161" s="203">
        <v>42143</v>
      </c>
      <c r="W161" s="204">
        <v>0</v>
      </c>
      <c r="X161" s="14" t="s">
        <v>58</v>
      </c>
      <c r="Y161" s="14" t="s">
        <v>159</v>
      </c>
      <c r="Z161" s="14" t="s">
        <v>80</v>
      </c>
      <c r="AA161" s="14" t="s">
        <v>80</v>
      </c>
      <c r="AB161" s="57" t="s">
        <v>1082</v>
      </c>
      <c r="AC161" s="15">
        <v>860012336</v>
      </c>
      <c r="AD161" s="2" t="s">
        <v>34</v>
      </c>
      <c r="AE161" s="4">
        <v>42138</v>
      </c>
      <c r="AF161" s="6" t="s">
        <v>785</v>
      </c>
      <c r="AG161" s="4" t="s">
        <v>169</v>
      </c>
      <c r="AH161" s="8">
        <v>97515</v>
      </c>
      <c r="AI161" s="4">
        <v>42138</v>
      </c>
      <c r="AJ161" s="305" t="s">
        <v>675</v>
      </c>
      <c r="AK161" s="306" t="s">
        <v>1690</v>
      </c>
      <c r="AL161" s="306" t="s">
        <v>679</v>
      </c>
      <c r="AM161" s="8"/>
      <c r="AN161" s="8">
        <v>12342400</v>
      </c>
      <c r="AO161" s="11"/>
      <c r="AP161" s="18">
        <f t="shared" si="61"/>
        <v>12342400</v>
      </c>
      <c r="AQ161" s="48" t="s">
        <v>40</v>
      </c>
      <c r="AR161" s="49" t="s">
        <v>101</v>
      </c>
      <c r="AS161" s="49" t="s">
        <v>101</v>
      </c>
      <c r="AT161" s="49" t="s">
        <v>101</v>
      </c>
      <c r="AU161" s="50" t="s">
        <v>101</v>
      </c>
      <c r="AV161" s="23">
        <v>42151</v>
      </c>
      <c r="AW161" s="4">
        <v>42338</v>
      </c>
      <c r="AX161" s="8">
        <f t="shared" si="71"/>
        <v>187</v>
      </c>
      <c r="AY161" s="8"/>
      <c r="AZ161" s="8"/>
      <c r="BA161" s="212" t="s">
        <v>145</v>
      </c>
      <c r="BB161" s="17" t="e">
        <f>LOOKUP(BA161,#REF!,#REF!)</f>
        <v>#REF!</v>
      </c>
      <c r="BC161" s="312" t="s">
        <v>1726</v>
      </c>
      <c r="BD161" s="63"/>
      <c r="BE161" s="28"/>
      <c r="BF161" s="30"/>
      <c r="BG161" s="30"/>
      <c r="BH161" s="28"/>
      <c r="BI161" s="31"/>
      <c r="BJ161" s="66"/>
      <c r="BK161" s="79"/>
      <c r="BL161" s="32"/>
      <c r="BM161" s="32"/>
      <c r="BN161" s="55"/>
      <c r="BO161" s="33"/>
      <c r="BP161" s="67"/>
      <c r="BQ161" s="73"/>
      <c r="BR161" s="35"/>
      <c r="BS161" s="36"/>
      <c r="BT161" s="62"/>
      <c r="BU161" s="37"/>
      <c r="BV161" s="316">
        <f t="shared" si="62"/>
        <v>0</v>
      </c>
      <c r="BW161" s="317">
        <f t="shared" si="63"/>
        <v>0</v>
      </c>
      <c r="BX161" s="234">
        <f t="shared" si="64"/>
        <v>12342400</v>
      </c>
      <c r="BY161" s="41"/>
      <c r="BZ161" s="29"/>
      <c r="CA161" s="29"/>
      <c r="CB161" s="29"/>
      <c r="CC161" s="40"/>
      <c r="CD161" s="42"/>
      <c r="CE161" s="34"/>
      <c r="CF161" s="34"/>
      <c r="CG161" s="34"/>
      <c r="CH161" s="33"/>
      <c r="CI161" s="43"/>
      <c r="CJ161" s="44"/>
      <c r="CK161" s="38"/>
      <c r="CL161" s="38"/>
      <c r="CM161" s="39"/>
      <c r="CN161" s="45"/>
      <c r="CO161" s="71">
        <f t="shared" si="59"/>
        <v>42338</v>
      </c>
      <c r="CP161" s="46"/>
      <c r="CQ161" s="72"/>
      <c r="CR161" s="47"/>
      <c r="CS161" s="287" t="e">
        <f>+SUMIFS(#REF!,#REF!,AH161)</f>
        <v>#REF!</v>
      </c>
      <c r="CT161" s="288" t="e">
        <f>+SUMIFS(#REF!,#REF!,BD161)+SUMIFS(#REF!,#REF!,BJ161)+SUMIFS(#REF!,#REF!,BP161)</f>
        <v>#REF!</v>
      </c>
      <c r="CU161" s="228" t="e">
        <f t="shared" si="65"/>
        <v>#REF!</v>
      </c>
      <c r="CV161" s="225"/>
      <c r="CW161" s="58" t="str">
        <f t="shared" si="72"/>
        <v>EJECUCION</v>
      </c>
      <c r="CX161" s="292"/>
      <c r="CY161" s="60">
        <f t="shared" si="73"/>
        <v>42151</v>
      </c>
      <c r="CZ161" s="58">
        <f t="shared" si="74"/>
        <v>42338</v>
      </c>
      <c r="DA161" s="59">
        <f t="shared" si="70"/>
        <v>187</v>
      </c>
      <c r="DB161" s="160">
        <f t="shared" si="75"/>
        <v>126</v>
      </c>
      <c r="DC161" s="301">
        <f t="shared" si="66"/>
        <v>67.379679144385022</v>
      </c>
      <c r="DD161" s="299"/>
      <c r="DE161" s="59">
        <f t="shared" si="67"/>
        <v>67.379679144385022</v>
      </c>
      <c r="DF161" s="303" t="e">
        <f t="shared" si="68"/>
        <v>#REF!</v>
      </c>
    </row>
    <row r="162" spans="2:110" s="21" customFormat="1" ht="99.95" hidden="1" customHeight="1" x14ac:dyDescent="0.25">
      <c r="B162" s="307">
        <v>0.13333333333333333</v>
      </c>
      <c r="C162" s="96">
        <f t="shared" si="60"/>
        <v>41</v>
      </c>
      <c r="D162" s="1"/>
      <c r="E162" s="2" t="s">
        <v>39</v>
      </c>
      <c r="F162" s="81" t="s">
        <v>1192</v>
      </c>
      <c r="G162" s="19" t="s">
        <v>1137</v>
      </c>
      <c r="H162" s="16">
        <v>42118</v>
      </c>
      <c r="I162" s="56" t="s">
        <v>62</v>
      </c>
      <c r="J162" s="14" t="s">
        <v>232</v>
      </c>
      <c r="K162" s="74" t="s">
        <v>566</v>
      </c>
      <c r="L162" s="5">
        <v>152</v>
      </c>
      <c r="M162" s="13">
        <v>721540</v>
      </c>
      <c r="N162" s="13" t="s">
        <v>156</v>
      </c>
      <c r="O162" s="8">
        <v>6037500</v>
      </c>
      <c r="P162" s="80" t="s">
        <v>20</v>
      </c>
      <c r="Q162" s="4" t="s">
        <v>15</v>
      </c>
      <c r="R162" s="69"/>
      <c r="S162" s="231"/>
      <c r="T162" s="70"/>
      <c r="U162" s="110">
        <v>41</v>
      </c>
      <c r="V162" s="203">
        <v>42137</v>
      </c>
      <c r="W162" s="204">
        <v>0</v>
      </c>
      <c r="X162" s="14" t="s">
        <v>58</v>
      </c>
      <c r="Y162" s="14" t="s">
        <v>22</v>
      </c>
      <c r="Z162" s="14" t="s">
        <v>93</v>
      </c>
      <c r="AA162" s="14" t="s">
        <v>94</v>
      </c>
      <c r="AB162" s="57" t="s">
        <v>1196</v>
      </c>
      <c r="AC162" s="15">
        <v>900204917</v>
      </c>
      <c r="AD162" s="2" t="s">
        <v>76</v>
      </c>
      <c r="AE162" s="4">
        <v>42136</v>
      </c>
      <c r="AF162" s="6" t="s">
        <v>567</v>
      </c>
      <c r="AG162" s="4" t="s">
        <v>167</v>
      </c>
      <c r="AH162" s="8">
        <v>92915</v>
      </c>
      <c r="AI162" s="4">
        <v>42136</v>
      </c>
      <c r="AJ162" s="305" t="s">
        <v>675</v>
      </c>
      <c r="AK162" s="306" t="s">
        <v>1417</v>
      </c>
      <c r="AL162" s="306" t="s">
        <v>679</v>
      </c>
      <c r="AM162" s="8"/>
      <c r="AN162" s="8">
        <v>5769840</v>
      </c>
      <c r="AO162" s="11"/>
      <c r="AP162" s="18">
        <f t="shared" si="61"/>
        <v>5769840</v>
      </c>
      <c r="AQ162" s="48" t="s">
        <v>40</v>
      </c>
      <c r="AR162" s="49" t="s">
        <v>101</v>
      </c>
      <c r="AS162" s="49" t="s">
        <v>101</v>
      </c>
      <c r="AT162" s="49" t="s">
        <v>101</v>
      </c>
      <c r="AU162" s="50" t="s">
        <v>101</v>
      </c>
      <c r="AV162" s="23">
        <v>42138</v>
      </c>
      <c r="AW162" s="4">
        <v>42369</v>
      </c>
      <c r="AX162" s="8">
        <f t="shared" si="71"/>
        <v>231</v>
      </c>
      <c r="AY162" s="8"/>
      <c r="AZ162" s="8"/>
      <c r="BA162" s="212" t="s">
        <v>118</v>
      </c>
      <c r="BB162" s="17" t="e">
        <f>LOOKUP(BA162,#REF!,#REF!)</f>
        <v>#REF!</v>
      </c>
      <c r="BC162" s="310"/>
      <c r="BD162" s="63"/>
      <c r="BE162" s="28"/>
      <c r="BF162" s="30"/>
      <c r="BG162" s="30"/>
      <c r="BH162" s="28"/>
      <c r="BI162" s="31"/>
      <c r="BJ162" s="66"/>
      <c r="BK162" s="79"/>
      <c r="BL162" s="32"/>
      <c r="BM162" s="32"/>
      <c r="BN162" s="55"/>
      <c r="BO162" s="33"/>
      <c r="BP162" s="67"/>
      <c r="BQ162" s="73"/>
      <c r="BR162" s="35"/>
      <c r="BS162" s="36"/>
      <c r="BT162" s="62"/>
      <c r="BU162" s="37"/>
      <c r="BV162" s="316">
        <f t="shared" si="62"/>
        <v>0</v>
      </c>
      <c r="BW162" s="317">
        <f t="shared" si="63"/>
        <v>0</v>
      </c>
      <c r="BX162" s="234">
        <f t="shared" si="64"/>
        <v>5769840</v>
      </c>
      <c r="BY162" s="41"/>
      <c r="BZ162" s="29"/>
      <c r="CA162" s="29"/>
      <c r="CB162" s="29"/>
      <c r="CC162" s="40"/>
      <c r="CD162" s="42"/>
      <c r="CE162" s="34"/>
      <c r="CF162" s="34"/>
      <c r="CG162" s="34"/>
      <c r="CH162" s="33"/>
      <c r="CI162" s="43"/>
      <c r="CJ162" s="44"/>
      <c r="CK162" s="38"/>
      <c r="CL162" s="38"/>
      <c r="CM162" s="39"/>
      <c r="CN162" s="45"/>
      <c r="CO162" s="71">
        <f t="shared" si="59"/>
        <v>42369</v>
      </c>
      <c r="CP162" s="46"/>
      <c r="CQ162" s="72"/>
      <c r="CR162" s="47"/>
      <c r="CS162" s="287" t="e">
        <f>+SUMIFS(#REF!,#REF!,AH162)</f>
        <v>#REF!</v>
      </c>
      <c r="CT162" s="288" t="e">
        <f>+SUMIFS(#REF!,#REF!,BD162)+SUMIFS(#REF!,#REF!,BJ162)+SUMIFS(#REF!,#REF!,BP162)</f>
        <v>#REF!</v>
      </c>
      <c r="CU162" s="228" t="e">
        <f t="shared" si="65"/>
        <v>#REF!</v>
      </c>
      <c r="CV162" s="225"/>
      <c r="CW162" s="58" t="str">
        <f t="shared" si="72"/>
        <v>EJECUCION</v>
      </c>
      <c r="CX162" s="292"/>
      <c r="CY162" s="60">
        <f t="shared" si="73"/>
        <v>42138</v>
      </c>
      <c r="CZ162" s="58">
        <f t="shared" si="74"/>
        <v>42369</v>
      </c>
      <c r="DA162" s="59">
        <f t="shared" si="70"/>
        <v>231</v>
      </c>
      <c r="DB162" s="160">
        <f t="shared" si="75"/>
        <v>139</v>
      </c>
      <c r="DC162" s="301">
        <f t="shared" si="66"/>
        <v>60.173160173160177</v>
      </c>
      <c r="DD162" s="299"/>
      <c r="DE162" s="59">
        <f t="shared" si="67"/>
        <v>60.173160173160177</v>
      </c>
      <c r="DF162" s="303" t="e">
        <f t="shared" si="68"/>
        <v>#REF!</v>
      </c>
    </row>
    <row r="163" spans="2:110" s="21" customFormat="1" ht="99.95" hidden="1" customHeight="1" x14ac:dyDescent="0.25">
      <c r="B163" s="308" t="s">
        <v>1674</v>
      </c>
      <c r="C163" s="96">
        <f t="shared" si="60"/>
        <v>109</v>
      </c>
      <c r="D163" s="1"/>
      <c r="E163" s="2" t="s">
        <v>221</v>
      </c>
      <c r="F163" s="81" t="s">
        <v>1263</v>
      </c>
      <c r="G163" s="19" t="s">
        <v>1048</v>
      </c>
      <c r="H163" s="16">
        <v>42121</v>
      </c>
      <c r="I163" s="56" t="s">
        <v>110</v>
      </c>
      <c r="J163" s="14" t="s">
        <v>124</v>
      </c>
      <c r="K163" s="74" t="s">
        <v>1122</v>
      </c>
      <c r="L163" s="5">
        <v>158</v>
      </c>
      <c r="M163" s="13">
        <v>432115</v>
      </c>
      <c r="N163" s="13" t="s">
        <v>1043</v>
      </c>
      <c r="O163" s="8">
        <v>335020368</v>
      </c>
      <c r="P163" s="80" t="s">
        <v>20</v>
      </c>
      <c r="Q163" s="4" t="s">
        <v>15</v>
      </c>
      <c r="R163" s="69"/>
      <c r="S163" s="231"/>
      <c r="T163" s="70"/>
      <c r="U163" s="110">
        <v>109</v>
      </c>
      <c r="V163" s="203">
        <v>42192</v>
      </c>
      <c r="W163" s="204">
        <v>0</v>
      </c>
      <c r="X163" s="14" t="s">
        <v>21</v>
      </c>
      <c r="Y163" s="14" t="s">
        <v>21</v>
      </c>
      <c r="Z163" s="14" t="s">
        <v>80</v>
      </c>
      <c r="AA163" s="14" t="s">
        <v>80</v>
      </c>
      <c r="AB163" s="57" t="s">
        <v>527</v>
      </c>
      <c r="AC163" s="15">
        <v>830016004</v>
      </c>
      <c r="AD163" s="2" t="s">
        <v>74</v>
      </c>
      <c r="AE163" s="4">
        <v>42187</v>
      </c>
      <c r="AF163" s="6" t="s">
        <v>791</v>
      </c>
      <c r="AG163" s="4" t="s">
        <v>173</v>
      </c>
      <c r="AH163" s="8">
        <v>121915</v>
      </c>
      <c r="AI163" s="4">
        <v>42187</v>
      </c>
      <c r="AJ163" s="305" t="s">
        <v>675</v>
      </c>
      <c r="AK163" s="306" t="s">
        <v>1308</v>
      </c>
      <c r="AL163" s="306" t="s">
        <v>681</v>
      </c>
      <c r="AM163" s="8"/>
      <c r="AN163" s="8">
        <v>256457559</v>
      </c>
      <c r="AO163" s="11"/>
      <c r="AP163" s="18">
        <f t="shared" si="61"/>
        <v>256457559</v>
      </c>
      <c r="AQ163" s="24" t="s">
        <v>1123</v>
      </c>
      <c r="AR163" s="25" t="s">
        <v>1124</v>
      </c>
      <c r="AS163" s="25" t="s">
        <v>1125</v>
      </c>
      <c r="AT163" s="25" t="s">
        <v>664</v>
      </c>
      <c r="AU163" s="26">
        <v>42195</v>
      </c>
      <c r="AV163" s="210">
        <v>42222</v>
      </c>
      <c r="AW163" s="4">
        <f>+AV163+60</f>
        <v>42282</v>
      </c>
      <c r="AX163" s="8">
        <f t="shared" si="71"/>
        <v>60</v>
      </c>
      <c r="AY163" s="7">
        <f>+AW163+(5*365)</f>
        <v>44107</v>
      </c>
      <c r="AZ163" s="8"/>
      <c r="BA163" s="212" t="s">
        <v>47</v>
      </c>
      <c r="BB163" s="17" t="e">
        <f>LOOKUP(BA163,#REF!,#REF!)</f>
        <v>#REF!</v>
      </c>
      <c r="BC163" s="310"/>
      <c r="BD163" s="63"/>
      <c r="BE163" s="28"/>
      <c r="BF163" s="30"/>
      <c r="BG163" s="30"/>
      <c r="BH163" s="28"/>
      <c r="BI163" s="31"/>
      <c r="BJ163" s="66"/>
      <c r="BK163" s="79"/>
      <c r="BL163" s="32"/>
      <c r="BM163" s="32"/>
      <c r="BN163" s="55"/>
      <c r="BO163" s="33"/>
      <c r="BP163" s="67"/>
      <c r="BQ163" s="73"/>
      <c r="BR163" s="35"/>
      <c r="BS163" s="36"/>
      <c r="BT163" s="62"/>
      <c r="BU163" s="37"/>
      <c r="BV163" s="316">
        <f t="shared" si="62"/>
        <v>0</v>
      </c>
      <c r="BW163" s="317">
        <f t="shared" si="63"/>
        <v>0</v>
      </c>
      <c r="BX163" s="234">
        <f t="shared" si="64"/>
        <v>256457559</v>
      </c>
      <c r="BY163" s="41"/>
      <c r="BZ163" s="29"/>
      <c r="CA163" s="29"/>
      <c r="CB163" s="29"/>
      <c r="CC163" s="40"/>
      <c r="CD163" s="42"/>
      <c r="CE163" s="34"/>
      <c r="CF163" s="34"/>
      <c r="CG163" s="34"/>
      <c r="CH163" s="33"/>
      <c r="CI163" s="43"/>
      <c r="CJ163" s="44"/>
      <c r="CK163" s="38"/>
      <c r="CL163" s="38"/>
      <c r="CM163" s="39"/>
      <c r="CN163" s="45"/>
      <c r="CO163" s="71">
        <f t="shared" si="59"/>
        <v>42282</v>
      </c>
      <c r="CP163" s="46"/>
      <c r="CQ163" s="72"/>
      <c r="CR163" s="47"/>
      <c r="CS163" s="287" t="e">
        <f>+SUMIFS(#REF!,#REF!,AH163)</f>
        <v>#REF!</v>
      </c>
      <c r="CT163" s="288" t="e">
        <f>+SUMIFS(#REF!,#REF!,BD163)+SUMIFS(#REF!,#REF!,BJ163)+SUMIFS(#REF!,#REF!,BP163)</f>
        <v>#REF!</v>
      </c>
      <c r="CU163" s="228" t="e">
        <f t="shared" si="65"/>
        <v>#REF!</v>
      </c>
      <c r="CV163" s="225"/>
      <c r="CW163" s="58" t="str">
        <f t="shared" si="72"/>
        <v>EJECUCION</v>
      </c>
      <c r="CX163" s="292"/>
      <c r="CY163" s="60">
        <f t="shared" si="73"/>
        <v>42222</v>
      </c>
      <c r="CZ163" s="58">
        <f t="shared" si="74"/>
        <v>42282</v>
      </c>
      <c r="DA163" s="59">
        <f t="shared" si="70"/>
        <v>60</v>
      </c>
      <c r="DB163" s="160">
        <f t="shared" si="75"/>
        <v>55</v>
      </c>
      <c r="DC163" s="301">
        <f t="shared" si="66"/>
        <v>91.666666666666657</v>
      </c>
      <c r="DD163" s="299"/>
      <c r="DE163" s="59">
        <f t="shared" si="67"/>
        <v>91.666666666666657</v>
      </c>
      <c r="DF163" s="303" t="e">
        <f t="shared" si="68"/>
        <v>#REF!</v>
      </c>
    </row>
    <row r="164" spans="2:110" s="21" customFormat="1" ht="99.95" hidden="1" customHeight="1" x14ac:dyDescent="0.25">
      <c r="B164" s="308" t="s">
        <v>1674</v>
      </c>
      <c r="C164" s="96">
        <f t="shared" ref="C164" si="76">+IF(U164="",0,U164)</f>
        <v>111</v>
      </c>
      <c r="D164" s="1"/>
      <c r="E164" s="2" t="s">
        <v>221</v>
      </c>
      <c r="F164" s="81" t="s">
        <v>1555</v>
      </c>
      <c r="G164" s="19" t="s">
        <v>1048</v>
      </c>
      <c r="H164" s="16">
        <v>42121</v>
      </c>
      <c r="I164" s="56" t="s">
        <v>110</v>
      </c>
      <c r="J164" s="14" t="s">
        <v>124</v>
      </c>
      <c r="K164" s="74" t="s">
        <v>1122</v>
      </c>
      <c r="L164" s="5">
        <v>158</v>
      </c>
      <c r="M164" s="13">
        <v>432115</v>
      </c>
      <c r="N164" s="13" t="s">
        <v>1043</v>
      </c>
      <c r="O164" s="8">
        <v>335020368</v>
      </c>
      <c r="P164" s="80" t="s">
        <v>20</v>
      </c>
      <c r="Q164" s="4" t="s">
        <v>15</v>
      </c>
      <c r="R164" s="69"/>
      <c r="S164" s="231"/>
      <c r="T164" s="70"/>
      <c r="U164" s="110">
        <v>111</v>
      </c>
      <c r="V164" s="203">
        <v>42194</v>
      </c>
      <c r="W164" s="204">
        <v>0</v>
      </c>
      <c r="X164" s="14" t="s">
        <v>21</v>
      </c>
      <c r="Y164" s="14" t="s">
        <v>21</v>
      </c>
      <c r="Z164" s="14" t="s">
        <v>80</v>
      </c>
      <c r="AA164" s="14" t="s">
        <v>80</v>
      </c>
      <c r="AB164" s="57" t="s">
        <v>1530</v>
      </c>
      <c r="AC164" s="15">
        <v>900863014</v>
      </c>
      <c r="AD164" s="2" t="s">
        <v>74</v>
      </c>
      <c r="AE164" s="4">
        <v>42191</v>
      </c>
      <c r="AF164" s="6" t="s">
        <v>791</v>
      </c>
      <c r="AG164" s="4" t="s">
        <v>173</v>
      </c>
      <c r="AH164" s="8">
        <v>124215</v>
      </c>
      <c r="AI164" s="4">
        <v>42193</v>
      </c>
      <c r="AJ164" s="305" t="s">
        <v>675</v>
      </c>
      <c r="AK164" s="306" t="s">
        <v>1556</v>
      </c>
      <c r="AL164" s="306" t="s">
        <v>1691</v>
      </c>
      <c r="AM164" s="8"/>
      <c r="AN164" s="8">
        <v>77140460</v>
      </c>
      <c r="AO164" s="11"/>
      <c r="AP164" s="18">
        <f t="shared" si="61"/>
        <v>77140460</v>
      </c>
      <c r="AQ164" s="24" t="s">
        <v>1123</v>
      </c>
      <c r="AR164" s="25" t="s">
        <v>1124</v>
      </c>
      <c r="AS164" s="25" t="s">
        <v>1125</v>
      </c>
      <c r="AT164" s="25" t="s">
        <v>664</v>
      </c>
      <c r="AU164" s="26">
        <v>42195</v>
      </c>
      <c r="AV164" s="210">
        <v>42222</v>
      </c>
      <c r="AW164" s="4">
        <f>+AV164+60</f>
        <v>42282</v>
      </c>
      <c r="AX164" s="8">
        <f t="shared" ref="AX164" si="77">+AW164-AV164</f>
        <v>60</v>
      </c>
      <c r="AY164" s="7">
        <f>+AW164+(5*365)</f>
        <v>44107</v>
      </c>
      <c r="AZ164" s="8"/>
      <c r="BA164" s="212" t="s">
        <v>47</v>
      </c>
      <c r="BB164" s="17" t="e">
        <f>LOOKUP(BA164,#REF!,#REF!)</f>
        <v>#REF!</v>
      </c>
      <c r="BC164" s="310"/>
      <c r="BD164" s="63"/>
      <c r="BE164" s="28"/>
      <c r="BF164" s="30"/>
      <c r="BG164" s="30"/>
      <c r="BH164" s="28"/>
      <c r="BI164" s="31"/>
      <c r="BJ164" s="66"/>
      <c r="BK164" s="79"/>
      <c r="BL164" s="32"/>
      <c r="BM164" s="32"/>
      <c r="BN164" s="55"/>
      <c r="BO164" s="33"/>
      <c r="BP164" s="67"/>
      <c r="BQ164" s="73"/>
      <c r="BR164" s="35"/>
      <c r="BS164" s="36"/>
      <c r="BT164" s="62"/>
      <c r="BU164" s="37"/>
      <c r="BV164" s="316">
        <f t="shared" si="62"/>
        <v>0</v>
      </c>
      <c r="BW164" s="317">
        <f t="shared" si="63"/>
        <v>0</v>
      </c>
      <c r="BX164" s="234">
        <f t="shared" si="64"/>
        <v>77140460</v>
      </c>
      <c r="BY164" s="41"/>
      <c r="BZ164" s="29"/>
      <c r="CA164" s="29"/>
      <c r="CB164" s="29"/>
      <c r="CC164" s="40"/>
      <c r="CD164" s="42"/>
      <c r="CE164" s="34"/>
      <c r="CF164" s="34"/>
      <c r="CG164" s="34"/>
      <c r="CH164" s="33"/>
      <c r="CI164" s="43"/>
      <c r="CJ164" s="44"/>
      <c r="CK164" s="38"/>
      <c r="CL164" s="38"/>
      <c r="CM164" s="39"/>
      <c r="CN164" s="45"/>
      <c r="CO164" s="71">
        <f t="shared" si="59"/>
        <v>42282</v>
      </c>
      <c r="CP164" s="46"/>
      <c r="CQ164" s="72"/>
      <c r="CR164" s="47"/>
      <c r="CS164" s="287" t="e">
        <f>+SUMIFS(#REF!,#REF!,AH164)</f>
        <v>#REF!</v>
      </c>
      <c r="CT164" s="288" t="e">
        <f>+SUMIFS(#REF!,#REF!,BD164)+SUMIFS(#REF!,#REF!,BJ164)+SUMIFS(#REF!,#REF!,BP164)</f>
        <v>#REF!</v>
      </c>
      <c r="CU164" s="228" t="e">
        <f t="shared" si="65"/>
        <v>#REF!</v>
      </c>
      <c r="CV164" s="225"/>
      <c r="CW164" s="58" t="str">
        <f t="shared" si="72"/>
        <v>EJECUCION</v>
      </c>
      <c r="CX164" s="292"/>
      <c r="CY164" s="60">
        <f t="shared" si="73"/>
        <v>42222</v>
      </c>
      <c r="CZ164" s="58">
        <f t="shared" si="74"/>
        <v>42282</v>
      </c>
      <c r="DA164" s="59">
        <f t="shared" si="70"/>
        <v>60</v>
      </c>
      <c r="DB164" s="160">
        <f t="shared" si="75"/>
        <v>55</v>
      </c>
      <c r="DC164" s="301">
        <f t="shared" si="66"/>
        <v>91.666666666666657</v>
      </c>
      <c r="DD164" s="299"/>
      <c r="DE164" s="59">
        <f t="shared" si="67"/>
        <v>91.666666666666657</v>
      </c>
      <c r="DF164" s="303" t="e">
        <f t="shared" si="68"/>
        <v>#REF!</v>
      </c>
    </row>
    <row r="165" spans="2:110" s="21" customFormat="1" ht="99.95" hidden="1" customHeight="1" x14ac:dyDescent="0.25">
      <c r="B165" s="307">
        <v>0.13333333333333333</v>
      </c>
      <c r="C165" s="96">
        <f t="shared" si="60"/>
        <v>98</v>
      </c>
      <c r="D165" s="1"/>
      <c r="E165" s="2" t="s">
        <v>33</v>
      </c>
      <c r="F165" s="81" t="s">
        <v>1134</v>
      </c>
      <c r="G165" s="19" t="s">
        <v>9</v>
      </c>
      <c r="H165" s="16">
        <v>42122</v>
      </c>
      <c r="I165" s="56" t="s">
        <v>112</v>
      </c>
      <c r="J165" s="14" t="s">
        <v>121</v>
      </c>
      <c r="K165" s="74" t="s">
        <v>395</v>
      </c>
      <c r="L165" s="5">
        <v>54</v>
      </c>
      <c r="M165" s="13">
        <v>781815</v>
      </c>
      <c r="N165" s="13" t="s">
        <v>161</v>
      </c>
      <c r="O165" s="8">
        <v>49561538</v>
      </c>
      <c r="P165" s="80" t="s">
        <v>20</v>
      </c>
      <c r="Q165" s="4" t="s">
        <v>15</v>
      </c>
      <c r="R165" s="69"/>
      <c r="S165" s="231"/>
      <c r="T165" s="70"/>
      <c r="U165" s="110">
        <v>98</v>
      </c>
      <c r="V165" s="203">
        <v>42164</v>
      </c>
      <c r="W165" s="204">
        <v>0</v>
      </c>
      <c r="X165" s="14" t="s">
        <v>58</v>
      </c>
      <c r="Y165" s="14" t="s">
        <v>22</v>
      </c>
      <c r="Z165" s="14" t="s">
        <v>80</v>
      </c>
      <c r="AA165" s="14" t="s">
        <v>80</v>
      </c>
      <c r="AB165" s="57" t="s">
        <v>1335</v>
      </c>
      <c r="AC165" s="15">
        <v>830031296</v>
      </c>
      <c r="AD165" s="2" t="s">
        <v>76</v>
      </c>
      <c r="AE165" s="4">
        <v>42160</v>
      </c>
      <c r="AF165" s="6" t="s">
        <v>685</v>
      </c>
      <c r="AG165" s="4" t="s">
        <v>185</v>
      </c>
      <c r="AH165" s="8">
        <v>106615</v>
      </c>
      <c r="AI165" s="4">
        <v>42160</v>
      </c>
      <c r="AJ165" s="305" t="s">
        <v>675</v>
      </c>
      <c r="AK165" s="306" t="s">
        <v>1492</v>
      </c>
      <c r="AL165" s="306" t="s">
        <v>691</v>
      </c>
      <c r="AM165" s="8"/>
      <c r="AN165" s="8">
        <v>49561538</v>
      </c>
      <c r="AO165" s="11"/>
      <c r="AP165" s="18">
        <f t="shared" si="61"/>
        <v>49561538</v>
      </c>
      <c r="AQ165" s="24" t="s">
        <v>1336</v>
      </c>
      <c r="AR165" s="25" t="s">
        <v>887</v>
      </c>
      <c r="AS165" s="25" t="s">
        <v>1337</v>
      </c>
      <c r="AT165" s="25" t="s">
        <v>3</v>
      </c>
      <c r="AU165" s="26">
        <v>42165</v>
      </c>
      <c r="AV165" s="23">
        <v>42165</v>
      </c>
      <c r="AW165" s="4">
        <v>42369</v>
      </c>
      <c r="AX165" s="8">
        <f t="shared" si="71"/>
        <v>204</v>
      </c>
      <c r="AY165" s="7">
        <f>+AW165+(3*365)</f>
        <v>43464</v>
      </c>
      <c r="AZ165" s="8"/>
      <c r="BA165" s="212" t="s">
        <v>103</v>
      </c>
      <c r="BB165" s="17" t="e">
        <f>LOOKUP(BA165,#REF!,#REF!)</f>
        <v>#REF!</v>
      </c>
      <c r="BC165" s="310" t="s">
        <v>1738</v>
      </c>
      <c r="BD165" s="63"/>
      <c r="BE165" s="28"/>
      <c r="BF165" s="30"/>
      <c r="BG165" s="30"/>
      <c r="BH165" s="28"/>
      <c r="BI165" s="31"/>
      <c r="BJ165" s="66"/>
      <c r="BK165" s="79"/>
      <c r="BL165" s="32"/>
      <c r="BM165" s="32"/>
      <c r="BN165" s="55"/>
      <c r="BO165" s="33"/>
      <c r="BP165" s="67"/>
      <c r="BQ165" s="73"/>
      <c r="BR165" s="35"/>
      <c r="BS165" s="36"/>
      <c r="BT165" s="62"/>
      <c r="BU165" s="37"/>
      <c r="BV165" s="316">
        <f t="shared" si="62"/>
        <v>0</v>
      </c>
      <c r="BW165" s="317">
        <f t="shared" si="63"/>
        <v>0</v>
      </c>
      <c r="BX165" s="234">
        <f t="shared" si="64"/>
        <v>49561538</v>
      </c>
      <c r="BY165" s="41"/>
      <c r="BZ165" s="29"/>
      <c r="CA165" s="29"/>
      <c r="CB165" s="29"/>
      <c r="CC165" s="40"/>
      <c r="CD165" s="42"/>
      <c r="CE165" s="34"/>
      <c r="CF165" s="34"/>
      <c r="CG165" s="34"/>
      <c r="CH165" s="33"/>
      <c r="CI165" s="43"/>
      <c r="CJ165" s="44"/>
      <c r="CK165" s="38"/>
      <c r="CL165" s="38"/>
      <c r="CM165" s="39"/>
      <c r="CN165" s="45"/>
      <c r="CO165" s="71">
        <f t="shared" si="59"/>
        <v>42369</v>
      </c>
      <c r="CP165" s="46"/>
      <c r="CQ165" s="72"/>
      <c r="CR165" s="47"/>
      <c r="CS165" s="287" t="e">
        <f>+SUMIFS(#REF!,#REF!,AH165)</f>
        <v>#REF!</v>
      </c>
      <c r="CT165" s="288" t="e">
        <f>+SUMIFS(#REF!,#REF!,BD165)+SUMIFS(#REF!,#REF!,BJ165)+SUMIFS(#REF!,#REF!,BP165)</f>
        <v>#REF!</v>
      </c>
      <c r="CU165" s="228" t="e">
        <f t="shared" si="65"/>
        <v>#REF!</v>
      </c>
      <c r="CV165" s="225"/>
      <c r="CW165" s="58" t="str">
        <f t="shared" si="72"/>
        <v>EJECUCION</v>
      </c>
      <c r="CX165" s="292"/>
      <c r="CY165" s="60">
        <f t="shared" si="73"/>
        <v>42165</v>
      </c>
      <c r="CZ165" s="58">
        <f t="shared" si="74"/>
        <v>42369</v>
      </c>
      <c r="DA165" s="59">
        <f t="shared" si="70"/>
        <v>204</v>
      </c>
      <c r="DB165" s="160">
        <f t="shared" si="75"/>
        <v>112</v>
      </c>
      <c r="DC165" s="301">
        <f t="shared" si="66"/>
        <v>54.901960784313729</v>
      </c>
      <c r="DD165" s="299"/>
      <c r="DE165" s="59">
        <f t="shared" si="67"/>
        <v>54.901960784313729</v>
      </c>
      <c r="DF165" s="303" t="e">
        <f t="shared" si="68"/>
        <v>#REF!</v>
      </c>
    </row>
    <row r="166" spans="2:110" s="21" customFormat="1" ht="99.95" hidden="1" customHeight="1" x14ac:dyDescent="0.25">
      <c r="B166" s="307">
        <v>0.13333333333333333</v>
      </c>
      <c r="C166" s="96">
        <f t="shared" si="60"/>
        <v>101</v>
      </c>
      <c r="D166" s="1"/>
      <c r="E166" s="2" t="s">
        <v>32</v>
      </c>
      <c r="F166" s="81" t="s">
        <v>1254</v>
      </c>
      <c r="G166" s="19" t="s">
        <v>1047</v>
      </c>
      <c r="H166" s="16">
        <v>42122</v>
      </c>
      <c r="I166" s="56" t="s">
        <v>110</v>
      </c>
      <c r="J166" s="14" t="s">
        <v>124</v>
      </c>
      <c r="K166" s="74" t="s">
        <v>1107</v>
      </c>
      <c r="L166" s="5">
        <v>250</v>
      </c>
      <c r="M166" s="13">
        <v>432328</v>
      </c>
      <c r="N166" s="13" t="s">
        <v>1043</v>
      </c>
      <c r="O166" s="8">
        <v>146313530</v>
      </c>
      <c r="P166" s="80" t="s">
        <v>20</v>
      </c>
      <c r="Q166" s="4" t="s">
        <v>15</v>
      </c>
      <c r="R166" s="69"/>
      <c r="S166" s="231"/>
      <c r="T166" s="70"/>
      <c r="U166" s="110">
        <v>101</v>
      </c>
      <c r="V166" s="203">
        <v>42171</v>
      </c>
      <c r="W166" s="204">
        <v>0</v>
      </c>
      <c r="X166" s="14" t="s">
        <v>58</v>
      </c>
      <c r="Y166" s="14" t="s">
        <v>1109</v>
      </c>
      <c r="Z166" s="14" t="s">
        <v>80</v>
      </c>
      <c r="AA166" s="14" t="s">
        <v>80</v>
      </c>
      <c r="AB166" s="57" t="s">
        <v>1345</v>
      </c>
      <c r="AC166" s="15">
        <v>830500329</v>
      </c>
      <c r="AD166" s="2" t="s">
        <v>70</v>
      </c>
      <c r="AE166" s="4">
        <v>42167</v>
      </c>
      <c r="AF166" s="6" t="s">
        <v>786</v>
      </c>
      <c r="AG166" s="6" t="s">
        <v>173</v>
      </c>
      <c r="AH166" s="8">
        <v>109615</v>
      </c>
      <c r="AI166" s="4">
        <v>42167</v>
      </c>
      <c r="AJ166" s="305" t="s">
        <v>675</v>
      </c>
      <c r="AK166" s="306" t="s">
        <v>1496</v>
      </c>
      <c r="AL166" s="306" t="s">
        <v>681</v>
      </c>
      <c r="AM166" s="8"/>
      <c r="AN166" s="8">
        <v>145394400</v>
      </c>
      <c r="AO166" s="11"/>
      <c r="AP166" s="18">
        <f t="shared" si="61"/>
        <v>145394400</v>
      </c>
      <c r="AQ166" s="24" t="s">
        <v>59</v>
      </c>
      <c r="AR166" s="25" t="s">
        <v>360</v>
      </c>
      <c r="AS166" s="25" t="s">
        <v>885</v>
      </c>
      <c r="AT166" s="25" t="s">
        <v>1315</v>
      </c>
      <c r="AU166" s="26">
        <v>42172</v>
      </c>
      <c r="AV166" s="23">
        <f>+AU166</f>
        <v>42172</v>
      </c>
      <c r="AW166" s="4">
        <f>+AV166+30</f>
        <v>42202</v>
      </c>
      <c r="AX166" s="8">
        <f t="shared" si="71"/>
        <v>30</v>
      </c>
      <c r="AY166" s="7">
        <f>+AW166+(3*365)</f>
        <v>43297</v>
      </c>
      <c r="AZ166" s="8"/>
      <c r="BA166" s="212" t="s">
        <v>49</v>
      </c>
      <c r="BB166" s="17" t="e">
        <f>LOOKUP(BA166,#REF!,#REF!)</f>
        <v>#REF!</v>
      </c>
      <c r="BC166" s="310"/>
      <c r="BD166" s="63"/>
      <c r="BE166" s="28"/>
      <c r="BF166" s="30"/>
      <c r="BG166" s="30"/>
      <c r="BH166" s="28"/>
      <c r="BI166" s="31"/>
      <c r="BJ166" s="66"/>
      <c r="BK166" s="79"/>
      <c r="BL166" s="32"/>
      <c r="BM166" s="32"/>
      <c r="BN166" s="55"/>
      <c r="BO166" s="33"/>
      <c r="BP166" s="67"/>
      <c r="BQ166" s="73"/>
      <c r="BR166" s="35"/>
      <c r="BS166" s="36"/>
      <c r="BT166" s="62"/>
      <c r="BU166" s="37"/>
      <c r="BV166" s="316">
        <f t="shared" si="62"/>
        <v>0</v>
      </c>
      <c r="BW166" s="317">
        <f t="shared" si="63"/>
        <v>0</v>
      </c>
      <c r="BX166" s="234">
        <f t="shared" si="64"/>
        <v>145394400</v>
      </c>
      <c r="BY166" s="41"/>
      <c r="BZ166" s="29"/>
      <c r="CA166" s="29"/>
      <c r="CB166" s="29"/>
      <c r="CC166" s="40"/>
      <c r="CD166" s="42"/>
      <c r="CE166" s="34"/>
      <c r="CF166" s="34"/>
      <c r="CG166" s="34"/>
      <c r="CH166" s="33"/>
      <c r="CI166" s="43"/>
      <c r="CJ166" s="44"/>
      <c r="CK166" s="38"/>
      <c r="CL166" s="38"/>
      <c r="CM166" s="39"/>
      <c r="CN166" s="45"/>
      <c r="CO166" s="71">
        <f t="shared" si="59"/>
        <v>42202</v>
      </c>
      <c r="CP166" s="46"/>
      <c r="CQ166" s="72"/>
      <c r="CR166" s="47"/>
      <c r="CS166" s="287" t="e">
        <f>+SUMIFS(#REF!,#REF!,AH166)</f>
        <v>#REF!</v>
      </c>
      <c r="CT166" s="288" t="e">
        <f>+SUMIFS(#REF!,#REF!,BD166)+SUMIFS(#REF!,#REF!,BJ166)+SUMIFS(#REF!,#REF!,BP166)</f>
        <v>#REF!</v>
      </c>
      <c r="CU166" s="228" t="e">
        <f t="shared" si="65"/>
        <v>#REF!</v>
      </c>
      <c r="CV166" s="225"/>
      <c r="CW166" s="58" t="str">
        <f t="shared" si="72"/>
        <v>EJECUCION</v>
      </c>
      <c r="CX166" s="292"/>
      <c r="CY166" s="60">
        <f t="shared" si="73"/>
        <v>42172</v>
      </c>
      <c r="CZ166" s="58">
        <f t="shared" si="74"/>
        <v>42202</v>
      </c>
      <c r="DA166" s="59">
        <f t="shared" si="70"/>
        <v>30</v>
      </c>
      <c r="DB166" s="160">
        <f t="shared" si="75"/>
        <v>105</v>
      </c>
      <c r="DC166" s="301">
        <f t="shared" si="66"/>
        <v>100</v>
      </c>
      <c r="DD166" s="299"/>
      <c r="DE166" s="59">
        <f t="shared" si="67"/>
        <v>100</v>
      </c>
      <c r="DF166" s="303" t="e">
        <f t="shared" si="68"/>
        <v>#REF!</v>
      </c>
    </row>
    <row r="167" spans="2:110" s="21" customFormat="1" ht="99.95" hidden="1" customHeight="1" x14ac:dyDescent="0.25">
      <c r="B167" s="307">
        <v>0.13333333333333333</v>
      </c>
      <c r="C167" s="96">
        <f t="shared" si="60"/>
        <v>78</v>
      </c>
      <c r="D167" s="1"/>
      <c r="E167" s="2" t="s">
        <v>33</v>
      </c>
      <c r="F167" s="81" t="s">
        <v>1136</v>
      </c>
      <c r="G167" s="76"/>
      <c r="H167" s="16">
        <v>42122</v>
      </c>
      <c r="I167" s="56" t="s">
        <v>105</v>
      </c>
      <c r="J167" s="14" t="s">
        <v>121</v>
      </c>
      <c r="K167" s="74" t="s">
        <v>1104</v>
      </c>
      <c r="L167" s="5">
        <v>64</v>
      </c>
      <c r="M167" s="13">
        <v>801318</v>
      </c>
      <c r="N167" s="13" t="s">
        <v>1105</v>
      </c>
      <c r="O167" s="8">
        <v>26199858</v>
      </c>
      <c r="P167" s="80" t="s">
        <v>20</v>
      </c>
      <c r="Q167" s="4" t="s">
        <v>15</v>
      </c>
      <c r="R167" s="69"/>
      <c r="S167" s="231"/>
      <c r="T167" s="70"/>
      <c r="U167" s="109">
        <v>78</v>
      </c>
      <c r="V167" s="203">
        <v>42122</v>
      </c>
      <c r="W167" s="204">
        <v>0</v>
      </c>
      <c r="X167" s="14" t="s">
        <v>58</v>
      </c>
      <c r="Y167" s="14" t="s">
        <v>1102</v>
      </c>
      <c r="Z167" s="14" t="s">
        <v>80</v>
      </c>
      <c r="AA167" s="14" t="s">
        <v>80</v>
      </c>
      <c r="AB167" s="57" t="s">
        <v>1135</v>
      </c>
      <c r="AC167" s="15">
        <v>899999004</v>
      </c>
      <c r="AD167" s="2" t="s">
        <v>71</v>
      </c>
      <c r="AE167" s="4">
        <v>42121</v>
      </c>
      <c r="AF167" s="6" t="s">
        <v>733</v>
      </c>
      <c r="AG167" s="4" t="s">
        <v>305</v>
      </c>
      <c r="AH167" s="8">
        <v>82115</v>
      </c>
      <c r="AI167" s="4">
        <v>42121</v>
      </c>
      <c r="AJ167" s="305" t="s">
        <v>675</v>
      </c>
      <c r="AK167" s="306" t="s">
        <v>1692</v>
      </c>
      <c r="AL167" s="306" t="s">
        <v>681</v>
      </c>
      <c r="AM167" s="8"/>
      <c r="AN167" s="8">
        <v>26199858</v>
      </c>
      <c r="AO167" s="11"/>
      <c r="AP167" s="18">
        <f t="shared" si="61"/>
        <v>26199858</v>
      </c>
      <c r="AQ167" s="48" t="s">
        <v>40</v>
      </c>
      <c r="AR167" s="49" t="s">
        <v>101</v>
      </c>
      <c r="AS167" s="49" t="s">
        <v>101</v>
      </c>
      <c r="AT167" s="49" t="s">
        <v>101</v>
      </c>
      <c r="AU167" s="50" t="s">
        <v>101</v>
      </c>
      <c r="AV167" s="23">
        <v>42136</v>
      </c>
      <c r="AW167" s="4">
        <f>+AV167+60</f>
        <v>42196</v>
      </c>
      <c r="AX167" s="8">
        <f t="shared" si="71"/>
        <v>60</v>
      </c>
      <c r="AY167" s="8"/>
      <c r="AZ167" s="8"/>
      <c r="BA167" s="212" t="s">
        <v>48</v>
      </c>
      <c r="BB167" s="17" t="e">
        <f>LOOKUP(BA167,#REF!,#REF!)</f>
        <v>#REF!</v>
      </c>
      <c r="BC167" s="312" t="s">
        <v>1727</v>
      </c>
      <c r="BD167" s="63"/>
      <c r="BE167" s="28">
        <v>42209</v>
      </c>
      <c r="BF167" s="30">
        <v>7046542</v>
      </c>
      <c r="BG167" s="346" t="s">
        <v>1674</v>
      </c>
      <c r="BH167" s="28">
        <v>42215</v>
      </c>
      <c r="BI167" s="31">
        <v>1</v>
      </c>
      <c r="BJ167" s="66"/>
      <c r="BK167" s="79"/>
      <c r="BL167" s="32"/>
      <c r="BM167" s="32"/>
      <c r="BN167" s="55"/>
      <c r="BO167" s="33"/>
      <c r="BP167" s="67"/>
      <c r="BQ167" s="73"/>
      <c r="BR167" s="35"/>
      <c r="BS167" s="36"/>
      <c r="BT167" s="62"/>
      <c r="BU167" s="37"/>
      <c r="BV167" s="316">
        <f t="shared" si="62"/>
        <v>0</v>
      </c>
      <c r="BW167" s="317">
        <f t="shared" si="63"/>
        <v>7046542</v>
      </c>
      <c r="BX167" s="234">
        <f t="shared" si="64"/>
        <v>33246400</v>
      </c>
      <c r="BY167" s="41">
        <v>42195</v>
      </c>
      <c r="BZ167" s="29">
        <v>42209</v>
      </c>
      <c r="CA167" s="347" t="s">
        <v>1674</v>
      </c>
      <c r="CB167" s="29">
        <v>42199</v>
      </c>
      <c r="CC167" s="40">
        <v>0</v>
      </c>
      <c r="CD167" s="42">
        <v>42209</v>
      </c>
      <c r="CE167" s="34">
        <v>42277</v>
      </c>
      <c r="CF167" s="349" t="s">
        <v>1674</v>
      </c>
      <c r="CG167" s="34">
        <v>42215</v>
      </c>
      <c r="CH167" s="33">
        <v>1</v>
      </c>
      <c r="CI167" s="43"/>
      <c r="CJ167" s="44"/>
      <c r="CK167" s="38"/>
      <c r="CL167" s="38"/>
      <c r="CM167" s="39"/>
      <c r="CN167" s="45"/>
      <c r="CO167" s="71">
        <f t="shared" si="59"/>
        <v>42277</v>
      </c>
      <c r="CP167" s="46"/>
      <c r="CQ167" s="72"/>
      <c r="CR167" s="47"/>
      <c r="CS167" s="287" t="e">
        <f>+SUMIFS(#REF!,#REF!,AH167)</f>
        <v>#REF!</v>
      </c>
      <c r="CT167" s="288" t="e">
        <f>+SUMIFS(#REF!,#REF!,BD167)+SUMIFS(#REF!,#REF!,BJ167)+SUMIFS(#REF!,#REF!,BP167)</f>
        <v>#REF!</v>
      </c>
      <c r="CU167" s="228" t="e">
        <f t="shared" si="65"/>
        <v>#REF!</v>
      </c>
      <c r="CV167" s="225"/>
      <c r="CW167" s="58" t="str">
        <f t="shared" ref="CW167:CW181" si="78">+Q167</f>
        <v>EJECUCION</v>
      </c>
      <c r="CX167" s="292"/>
      <c r="CY167" s="60">
        <f t="shared" ref="CY167:CY181" si="79">+AV167</f>
        <v>42136</v>
      </c>
      <c r="CZ167" s="58">
        <f t="shared" ref="CZ167:CZ181" si="80">+CO167</f>
        <v>42277</v>
      </c>
      <c r="DA167" s="59">
        <f t="shared" si="70"/>
        <v>141</v>
      </c>
      <c r="DB167" s="160">
        <f t="shared" ref="DB167:DB181" si="81">+$DD$1-CY167</f>
        <v>141</v>
      </c>
      <c r="DC167" s="301">
        <f t="shared" si="66"/>
        <v>100</v>
      </c>
      <c r="DD167" s="299"/>
      <c r="DE167" s="59">
        <f t="shared" si="67"/>
        <v>100</v>
      </c>
      <c r="DF167" s="303" t="e">
        <f t="shared" si="68"/>
        <v>#REF!</v>
      </c>
    </row>
    <row r="168" spans="2:110" s="21" customFormat="1" ht="99.95" hidden="1" customHeight="1" x14ac:dyDescent="0.25">
      <c r="B168" s="307">
        <v>0.13333333333333333</v>
      </c>
      <c r="C168" s="96">
        <f t="shared" si="60"/>
        <v>102</v>
      </c>
      <c r="D168" s="1"/>
      <c r="E168" s="2" t="s">
        <v>33</v>
      </c>
      <c r="F168" s="81" t="s">
        <v>1167</v>
      </c>
      <c r="G168" s="19" t="s">
        <v>10</v>
      </c>
      <c r="H168" s="16">
        <v>42124</v>
      </c>
      <c r="I168" s="56" t="s">
        <v>112</v>
      </c>
      <c r="J168" s="14" t="s">
        <v>121</v>
      </c>
      <c r="K168" s="74" t="s">
        <v>1168</v>
      </c>
      <c r="L168" s="5">
        <v>253</v>
      </c>
      <c r="M168" s="13">
        <v>801417</v>
      </c>
      <c r="N168" s="13" t="s">
        <v>1169</v>
      </c>
      <c r="O168" s="8">
        <v>0</v>
      </c>
      <c r="P168" s="80" t="s">
        <v>20</v>
      </c>
      <c r="Q168" s="4" t="s">
        <v>15</v>
      </c>
      <c r="R168" s="69"/>
      <c r="S168" s="231"/>
      <c r="T168" s="70"/>
      <c r="U168" s="110">
        <v>102</v>
      </c>
      <c r="V168" s="203">
        <v>42172</v>
      </c>
      <c r="W168" s="204">
        <v>0</v>
      </c>
      <c r="X168" s="14" t="s">
        <v>58</v>
      </c>
      <c r="Y168" s="14" t="s">
        <v>1170</v>
      </c>
      <c r="Z168" s="14" t="s">
        <v>80</v>
      </c>
      <c r="AA168" s="14" t="s">
        <v>80</v>
      </c>
      <c r="AB168" s="57" t="s">
        <v>1346</v>
      </c>
      <c r="AC168" s="15">
        <v>800108095</v>
      </c>
      <c r="AD168" s="2" t="s">
        <v>76</v>
      </c>
      <c r="AE168" s="4">
        <v>42171</v>
      </c>
      <c r="AF168" s="6" t="s">
        <v>74</v>
      </c>
      <c r="AG168" s="4"/>
      <c r="AH168" s="8">
        <v>0</v>
      </c>
      <c r="AI168" s="4"/>
      <c r="AJ168" s="305" t="s">
        <v>675</v>
      </c>
      <c r="AK168" s="306" t="s">
        <v>1693</v>
      </c>
      <c r="AL168" s="306" t="s">
        <v>679</v>
      </c>
      <c r="AM168" s="8"/>
      <c r="AN168" s="8">
        <v>0</v>
      </c>
      <c r="AO168" s="11"/>
      <c r="AP168" s="18">
        <f t="shared" si="61"/>
        <v>0</v>
      </c>
      <c r="AQ168" s="24" t="s">
        <v>59</v>
      </c>
      <c r="AR168" s="25" t="s">
        <v>887</v>
      </c>
      <c r="AS168" s="25" t="s">
        <v>1171</v>
      </c>
      <c r="AT168" s="25" t="s">
        <v>3</v>
      </c>
      <c r="AU168" s="26">
        <v>42173</v>
      </c>
      <c r="AV168" s="23">
        <v>42173</v>
      </c>
      <c r="AW168" s="4">
        <v>42369</v>
      </c>
      <c r="AX168" s="8">
        <f t="shared" si="71"/>
        <v>196</v>
      </c>
      <c r="AY168" s="7">
        <f>+AW168+(3*365)</f>
        <v>43464</v>
      </c>
      <c r="AZ168" s="8"/>
      <c r="BA168" s="212" t="s">
        <v>43</v>
      </c>
      <c r="BB168" s="17" t="e">
        <f>LOOKUP(BA168,#REF!,#REF!)</f>
        <v>#REF!</v>
      </c>
      <c r="BC168" s="310">
        <v>0</v>
      </c>
      <c r="BD168" s="63"/>
      <c r="BE168" s="28"/>
      <c r="BF168" s="30"/>
      <c r="BG168" s="30"/>
      <c r="BH168" s="28"/>
      <c r="BI168" s="31"/>
      <c r="BJ168" s="66"/>
      <c r="BK168" s="79"/>
      <c r="BL168" s="32"/>
      <c r="BM168" s="32"/>
      <c r="BN168" s="55"/>
      <c r="BO168" s="33"/>
      <c r="BP168" s="67"/>
      <c r="BQ168" s="73"/>
      <c r="BR168" s="35"/>
      <c r="BS168" s="36"/>
      <c r="BT168" s="62"/>
      <c r="BU168" s="37"/>
      <c r="BV168" s="316">
        <f t="shared" si="62"/>
        <v>0</v>
      </c>
      <c r="BW168" s="317">
        <f t="shared" si="63"/>
        <v>0</v>
      </c>
      <c r="BX168" s="234">
        <f t="shared" si="64"/>
        <v>0</v>
      </c>
      <c r="BY168" s="41"/>
      <c r="BZ168" s="29"/>
      <c r="CA168" s="29"/>
      <c r="CB168" s="29"/>
      <c r="CC168" s="40"/>
      <c r="CD168" s="42"/>
      <c r="CE168" s="34"/>
      <c r="CF168" s="34"/>
      <c r="CG168" s="34"/>
      <c r="CH168" s="33"/>
      <c r="CI168" s="43"/>
      <c r="CJ168" s="44"/>
      <c r="CK168" s="38"/>
      <c r="CL168" s="38"/>
      <c r="CM168" s="39"/>
      <c r="CN168" s="45"/>
      <c r="CO168" s="71">
        <f t="shared" si="59"/>
        <v>42369</v>
      </c>
      <c r="CP168" s="46"/>
      <c r="CQ168" s="72"/>
      <c r="CR168" s="47"/>
      <c r="CS168" s="287" t="e">
        <f>+SUMIFS(#REF!,#REF!,AH168)</f>
        <v>#REF!</v>
      </c>
      <c r="CT168" s="288" t="e">
        <f>+SUMIFS(#REF!,#REF!,BD168)+SUMIFS(#REF!,#REF!,BJ168)+SUMIFS(#REF!,#REF!,BP168)</f>
        <v>#REF!</v>
      </c>
      <c r="CU168" s="228" t="e">
        <f t="shared" si="65"/>
        <v>#REF!</v>
      </c>
      <c r="CV168" s="225"/>
      <c r="CW168" s="58" t="str">
        <f t="shared" si="78"/>
        <v>EJECUCION</v>
      </c>
      <c r="CX168" s="292"/>
      <c r="CY168" s="60">
        <f t="shared" si="79"/>
        <v>42173</v>
      </c>
      <c r="CZ168" s="58">
        <f t="shared" si="80"/>
        <v>42369</v>
      </c>
      <c r="DA168" s="59">
        <f t="shared" si="70"/>
        <v>196</v>
      </c>
      <c r="DB168" s="160">
        <f t="shared" si="81"/>
        <v>104</v>
      </c>
      <c r="DC168" s="301">
        <f t="shared" si="66"/>
        <v>53.061224489795919</v>
      </c>
      <c r="DD168" s="299"/>
      <c r="DE168" s="59">
        <f t="shared" si="67"/>
        <v>53.061224489795919</v>
      </c>
      <c r="DF168" s="303" t="e">
        <f t="shared" si="68"/>
        <v>#REF!</v>
      </c>
    </row>
    <row r="169" spans="2:110" s="21" customFormat="1" ht="99.95" hidden="1" customHeight="1" x14ac:dyDescent="0.25">
      <c r="B169" s="307">
        <v>0.13333333333333333</v>
      </c>
      <c r="C169" s="96">
        <f t="shared" si="60"/>
        <v>43</v>
      </c>
      <c r="D169" s="1"/>
      <c r="E169" s="2" t="s">
        <v>39</v>
      </c>
      <c r="F169" s="81" t="s">
        <v>1193</v>
      </c>
      <c r="G169" s="19" t="s">
        <v>1160</v>
      </c>
      <c r="H169" s="16">
        <v>42124</v>
      </c>
      <c r="I169" s="56" t="s">
        <v>62</v>
      </c>
      <c r="J169" s="14" t="s">
        <v>234</v>
      </c>
      <c r="K169" s="74" t="s">
        <v>1162</v>
      </c>
      <c r="L169" s="5" t="s">
        <v>1163</v>
      </c>
      <c r="M169" s="13">
        <v>561015</v>
      </c>
      <c r="N169" s="13" t="s">
        <v>1062</v>
      </c>
      <c r="O169" s="8">
        <v>6727960</v>
      </c>
      <c r="P169" s="80" t="s">
        <v>20</v>
      </c>
      <c r="Q169" s="4" t="s">
        <v>15</v>
      </c>
      <c r="R169" s="69"/>
      <c r="S169" s="231"/>
      <c r="T169" s="70"/>
      <c r="U169" s="110">
        <v>43</v>
      </c>
      <c r="V169" s="203">
        <v>42145</v>
      </c>
      <c r="W169" s="204">
        <v>0</v>
      </c>
      <c r="X169" s="14" t="s">
        <v>21</v>
      </c>
      <c r="Y169" s="14" t="s">
        <v>410</v>
      </c>
      <c r="Z169" s="14" t="s">
        <v>80</v>
      </c>
      <c r="AA169" s="14" t="s">
        <v>80</v>
      </c>
      <c r="AB169" s="57" t="s">
        <v>1296</v>
      </c>
      <c r="AC169" s="15">
        <v>79292551</v>
      </c>
      <c r="AD169" s="2"/>
      <c r="AE169" s="4">
        <v>42143</v>
      </c>
      <c r="AF169" s="6" t="s">
        <v>790</v>
      </c>
      <c r="AG169" s="4" t="s">
        <v>180</v>
      </c>
      <c r="AH169" s="8">
        <v>98515</v>
      </c>
      <c r="AI169" s="4">
        <v>42143</v>
      </c>
      <c r="AJ169" s="305" t="s">
        <v>675</v>
      </c>
      <c r="AK169" s="306" t="s">
        <v>1488</v>
      </c>
      <c r="AL169" s="306" t="s">
        <v>691</v>
      </c>
      <c r="AM169" s="8"/>
      <c r="AN169" s="8">
        <v>4988000</v>
      </c>
      <c r="AO169" s="11"/>
      <c r="AP169" s="18">
        <f t="shared" si="61"/>
        <v>4988000</v>
      </c>
      <c r="AQ169" s="48" t="s">
        <v>40</v>
      </c>
      <c r="AR169" s="49" t="s">
        <v>101</v>
      </c>
      <c r="AS169" s="49" t="s">
        <v>101</v>
      </c>
      <c r="AT169" s="49" t="s">
        <v>101</v>
      </c>
      <c r="AU169" s="50" t="s">
        <v>101</v>
      </c>
      <c r="AV169" s="23">
        <v>42149</v>
      </c>
      <c r="AW169" s="4">
        <f>+AV169+30</f>
        <v>42179</v>
      </c>
      <c r="AX169" s="8">
        <f t="shared" si="71"/>
        <v>30</v>
      </c>
      <c r="AY169" s="8"/>
      <c r="AZ169" s="8"/>
      <c r="BA169" s="212" t="s">
        <v>461</v>
      </c>
      <c r="BB169" s="17" t="e">
        <f>LOOKUP(BA169,#REF!,#REF!)</f>
        <v>#REF!</v>
      </c>
      <c r="BC169" s="310"/>
      <c r="BD169" s="63"/>
      <c r="BE169" s="28"/>
      <c r="BF169" s="30"/>
      <c r="BG169" s="30"/>
      <c r="BH169" s="28"/>
      <c r="BI169" s="31"/>
      <c r="BJ169" s="66"/>
      <c r="BK169" s="79"/>
      <c r="BL169" s="32"/>
      <c r="BM169" s="32"/>
      <c r="BN169" s="55"/>
      <c r="BO169" s="33"/>
      <c r="BP169" s="67"/>
      <c r="BQ169" s="73"/>
      <c r="BR169" s="35"/>
      <c r="BS169" s="36"/>
      <c r="BT169" s="62"/>
      <c r="BU169" s="37"/>
      <c r="BV169" s="316">
        <f t="shared" si="62"/>
        <v>0</v>
      </c>
      <c r="BW169" s="317">
        <f t="shared" si="63"/>
        <v>0</v>
      </c>
      <c r="BX169" s="234">
        <f t="shared" si="64"/>
        <v>4988000</v>
      </c>
      <c r="BY169" s="41"/>
      <c r="BZ169" s="29"/>
      <c r="CA169" s="29"/>
      <c r="CB169" s="29"/>
      <c r="CC169" s="40"/>
      <c r="CD169" s="42"/>
      <c r="CE169" s="34"/>
      <c r="CF169" s="34"/>
      <c r="CG169" s="34"/>
      <c r="CH169" s="33"/>
      <c r="CI169" s="43"/>
      <c r="CJ169" s="44"/>
      <c r="CK169" s="38"/>
      <c r="CL169" s="38"/>
      <c r="CM169" s="39"/>
      <c r="CN169" s="45"/>
      <c r="CO169" s="71">
        <f t="shared" si="59"/>
        <v>42179</v>
      </c>
      <c r="CP169" s="46"/>
      <c r="CQ169" s="72"/>
      <c r="CR169" s="47"/>
      <c r="CS169" s="287" t="e">
        <f>+SUMIFS(#REF!,#REF!,AH169)</f>
        <v>#REF!</v>
      </c>
      <c r="CT169" s="288" t="e">
        <f>+SUMIFS(#REF!,#REF!,BD169)+SUMIFS(#REF!,#REF!,BJ169)+SUMIFS(#REF!,#REF!,BP169)</f>
        <v>#REF!</v>
      </c>
      <c r="CU169" s="228" t="e">
        <f t="shared" si="65"/>
        <v>#REF!</v>
      </c>
      <c r="CV169" s="225"/>
      <c r="CW169" s="58" t="str">
        <f t="shared" si="78"/>
        <v>EJECUCION</v>
      </c>
      <c r="CX169" s="292"/>
      <c r="CY169" s="60">
        <f t="shared" si="79"/>
        <v>42149</v>
      </c>
      <c r="CZ169" s="58">
        <f t="shared" si="80"/>
        <v>42179</v>
      </c>
      <c r="DA169" s="59">
        <f t="shared" si="70"/>
        <v>30</v>
      </c>
      <c r="DB169" s="160">
        <f t="shared" si="81"/>
        <v>128</v>
      </c>
      <c r="DC169" s="301">
        <f t="shared" si="66"/>
        <v>100</v>
      </c>
      <c r="DD169" s="299"/>
      <c r="DE169" s="59">
        <f t="shared" si="67"/>
        <v>100</v>
      </c>
      <c r="DF169" s="303" t="e">
        <f t="shared" si="68"/>
        <v>#REF!</v>
      </c>
    </row>
    <row r="170" spans="2:110" s="21" customFormat="1" ht="99.95" hidden="1" customHeight="1" x14ac:dyDescent="0.25">
      <c r="B170" s="307">
        <v>0.13333333333333333</v>
      </c>
      <c r="C170" s="96">
        <f t="shared" si="60"/>
        <v>44</v>
      </c>
      <c r="D170" s="1"/>
      <c r="E170" s="2" t="s">
        <v>33</v>
      </c>
      <c r="F170" s="81" t="s">
        <v>1166</v>
      </c>
      <c r="G170" s="19" t="s">
        <v>1161</v>
      </c>
      <c r="H170" s="16">
        <v>42124</v>
      </c>
      <c r="I170" s="56" t="s">
        <v>62</v>
      </c>
      <c r="J170" s="14" t="s">
        <v>121</v>
      </c>
      <c r="K170" s="74" t="s">
        <v>1164</v>
      </c>
      <c r="L170" s="5">
        <v>255</v>
      </c>
      <c r="M170" s="13">
        <v>441031</v>
      </c>
      <c r="N170" s="13" t="s">
        <v>1165</v>
      </c>
      <c r="O170" s="8">
        <v>28898660</v>
      </c>
      <c r="P170" s="80" t="s">
        <v>20</v>
      </c>
      <c r="Q170" s="4" t="s">
        <v>15</v>
      </c>
      <c r="R170" s="69"/>
      <c r="S170" s="231"/>
      <c r="T170" s="70"/>
      <c r="U170" s="110">
        <v>44</v>
      </c>
      <c r="V170" s="203">
        <v>42152</v>
      </c>
      <c r="W170" s="204">
        <v>0</v>
      </c>
      <c r="X170" s="14" t="s">
        <v>21</v>
      </c>
      <c r="Y170" s="14" t="s">
        <v>21</v>
      </c>
      <c r="Z170" s="14" t="s">
        <v>80</v>
      </c>
      <c r="AA170" s="14" t="s">
        <v>80</v>
      </c>
      <c r="AB170" s="57" t="s">
        <v>1297</v>
      </c>
      <c r="AC170" s="15">
        <v>900350133</v>
      </c>
      <c r="AD170" s="2" t="s">
        <v>76</v>
      </c>
      <c r="AE170" s="4">
        <v>42149</v>
      </c>
      <c r="AF170" s="6" t="s">
        <v>495</v>
      </c>
      <c r="AG170" s="4" t="s">
        <v>189</v>
      </c>
      <c r="AH170" s="8">
        <v>98815</v>
      </c>
      <c r="AI170" s="4">
        <v>42149</v>
      </c>
      <c r="AJ170" s="305" t="s">
        <v>675</v>
      </c>
      <c r="AK170" s="306" t="s">
        <v>1489</v>
      </c>
      <c r="AL170" s="306" t="s">
        <v>679</v>
      </c>
      <c r="AM170" s="8"/>
      <c r="AN170" s="8">
        <v>17918693</v>
      </c>
      <c r="AO170" s="11"/>
      <c r="AP170" s="18">
        <f t="shared" si="61"/>
        <v>17918693</v>
      </c>
      <c r="AQ170" s="48" t="s">
        <v>40</v>
      </c>
      <c r="AR170" s="49" t="s">
        <v>101</v>
      </c>
      <c r="AS170" s="49" t="s">
        <v>101</v>
      </c>
      <c r="AT170" s="49" t="s">
        <v>101</v>
      </c>
      <c r="AU170" s="50" t="s">
        <v>101</v>
      </c>
      <c r="AV170" s="23">
        <v>42149</v>
      </c>
      <c r="AW170" s="4">
        <v>42369</v>
      </c>
      <c r="AX170" s="8">
        <f t="shared" si="71"/>
        <v>220</v>
      </c>
      <c r="AY170" s="8"/>
      <c r="AZ170" s="8"/>
      <c r="BA170" s="212" t="s">
        <v>43</v>
      </c>
      <c r="BB170" s="17" t="e">
        <f>LOOKUP(BA170,#REF!,#REF!)</f>
        <v>#REF!</v>
      </c>
      <c r="BC170" s="310" t="s">
        <v>1751</v>
      </c>
      <c r="BD170" s="63"/>
      <c r="BE170" s="28"/>
      <c r="BF170" s="30"/>
      <c r="BG170" s="30"/>
      <c r="BH170" s="28"/>
      <c r="BI170" s="31"/>
      <c r="BJ170" s="66"/>
      <c r="BK170" s="79"/>
      <c r="BL170" s="32"/>
      <c r="BM170" s="32"/>
      <c r="BN170" s="55"/>
      <c r="BO170" s="33"/>
      <c r="BP170" s="67"/>
      <c r="BQ170" s="73"/>
      <c r="BR170" s="35"/>
      <c r="BS170" s="36"/>
      <c r="BT170" s="62"/>
      <c r="BU170" s="37"/>
      <c r="BV170" s="316">
        <f t="shared" si="62"/>
        <v>0</v>
      </c>
      <c r="BW170" s="317">
        <f t="shared" si="63"/>
        <v>0</v>
      </c>
      <c r="BX170" s="234">
        <f t="shared" si="64"/>
        <v>17918693</v>
      </c>
      <c r="BY170" s="41"/>
      <c r="BZ170" s="29"/>
      <c r="CA170" s="29"/>
      <c r="CB170" s="29"/>
      <c r="CC170" s="40"/>
      <c r="CD170" s="42"/>
      <c r="CE170" s="34"/>
      <c r="CF170" s="34"/>
      <c r="CG170" s="34"/>
      <c r="CH170" s="33"/>
      <c r="CI170" s="43"/>
      <c r="CJ170" s="44"/>
      <c r="CK170" s="38"/>
      <c r="CL170" s="38"/>
      <c r="CM170" s="39"/>
      <c r="CN170" s="45"/>
      <c r="CO170" s="71">
        <f t="shared" si="59"/>
        <v>42369</v>
      </c>
      <c r="CP170" s="46"/>
      <c r="CQ170" s="72"/>
      <c r="CR170" s="47"/>
      <c r="CS170" s="287" t="e">
        <f>+SUMIFS(#REF!,#REF!,AH170)</f>
        <v>#REF!</v>
      </c>
      <c r="CT170" s="288" t="e">
        <f>+SUMIFS(#REF!,#REF!,BD170)+SUMIFS(#REF!,#REF!,BJ170)+SUMIFS(#REF!,#REF!,BP170)</f>
        <v>#REF!</v>
      </c>
      <c r="CU170" s="228" t="e">
        <f t="shared" si="65"/>
        <v>#REF!</v>
      </c>
      <c r="CV170" s="225"/>
      <c r="CW170" s="58" t="str">
        <f t="shared" si="78"/>
        <v>EJECUCION</v>
      </c>
      <c r="CX170" s="292"/>
      <c r="CY170" s="60">
        <f t="shared" si="79"/>
        <v>42149</v>
      </c>
      <c r="CZ170" s="58">
        <f t="shared" si="80"/>
        <v>42369</v>
      </c>
      <c r="DA170" s="59">
        <f t="shared" si="70"/>
        <v>220</v>
      </c>
      <c r="DB170" s="160">
        <f t="shared" si="81"/>
        <v>128</v>
      </c>
      <c r="DC170" s="301">
        <f t="shared" si="66"/>
        <v>58.18181818181818</v>
      </c>
      <c r="DD170" s="299"/>
      <c r="DE170" s="59">
        <f t="shared" si="67"/>
        <v>58.18181818181818</v>
      </c>
      <c r="DF170" s="303" t="e">
        <f t="shared" si="68"/>
        <v>#REF!</v>
      </c>
    </row>
    <row r="171" spans="2:110" s="21" customFormat="1" ht="99.95" hidden="1" customHeight="1" x14ac:dyDescent="0.25">
      <c r="B171" s="307">
        <v>0.13333333333333333</v>
      </c>
      <c r="C171" s="96">
        <f t="shared" si="60"/>
        <v>91</v>
      </c>
      <c r="D171" s="1"/>
      <c r="E171" s="2" t="s">
        <v>32</v>
      </c>
      <c r="F171" s="81" t="s">
        <v>1228</v>
      </c>
      <c r="G171" s="19" t="s">
        <v>1121</v>
      </c>
      <c r="H171" s="16">
        <v>42124</v>
      </c>
      <c r="I171" s="56" t="s">
        <v>105</v>
      </c>
      <c r="J171" s="14" t="s">
        <v>125</v>
      </c>
      <c r="K171" s="74" t="s">
        <v>1210</v>
      </c>
      <c r="L171" s="5">
        <v>36</v>
      </c>
      <c r="M171" s="13">
        <v>781115</v>
      </c>
      <c r="N171" s="13" t="s">
        <v>157</v>
      </c>
      <c r="O171" s="8">
        <v>692000000</v>
      </c>
      <c r="P171" s="80" t="s">
        <v>20</v>
      </c>
      <c r="Q171" s="4" t="s">
        <v>15</v>
      </c>
      <c r="R171" s="69"/>
      <c r="S171" s="231"/>
      <c r="T171" s="70"/>
      <c r="U171" s="110">
        <v>91</v>
      </c>
      <c r="V171" s="203">
        <v>42144</v>
      </c>
      <c r="W171" s="204">
        <v>0</v>
      </c>
      <c r="X171" s="14" t="s">
        <v>58</v>
      </c>
      <c r="Y171" s="14" t="s">
        <v>191</v>
      </c>
      <c r="Z171" s="14" t="s">
        <v>80</v>
      </c>
      <c r="AA171" s="14" t="s">
        <v>80</v>
      </c>
      <c r="AB171" s="57" t="s">
        <v>1762</v>
      </c>
      <c r="AC171" s="15">
        <v>899999143</v>
      </c>
      <c r="AD171" s="2" t="s">
        <v>70</v>
      </c>
      <c r="AE171" s="4">
        <v>42139</v>
      </c>
      <c r="AF171" s="6" t="s">
        <v>1687</v>
      </c>
      <c r="AG171" s="4" t="s">
        <v>729</v>
      </c>
      <c r="AH171" s="8" t="s">
        <v>1686</v>
      </c>
      <c r="AI171" s="4">
        <v>42139</v>
      </c>
      <c r="AJ171" s="305" t="s">
        <v>680</v>
      </c>
      <c r="AK171" s="306" t="s">
        <v>801</v>
      </c>
      <c r="AL171" s="306" t="s">
        <v>691</v>
      </c>
      <c r="AM171" s="8"/>
      <c r="AN171" s="8">
        <v>692000000</v>
      </c>
      <c r="AO171" s="11"/>
      <c r="AP171" s="18">
        <f t="shared" si="61"/>
        <v>692000000</v>
      </c>
      <c r="AQ171" s="48" t="s">
        <v>40</v>
      </c>
      <c r="AR171" s="49" t="s">
        <v>101</v>
      </c>
      <c r="AS171" s="49" t="s">
        <v>101</v>
      </c>
      <c r="AT171" s="49" t="s">
        <v>101</v>
      </c>
      <c r="AU171" s="50" t="s">
        <v>101</v>
      </c>
      <c r="AV171" s="23">
        <v>42139</v>
      </c>
      <c r="AW171" s="4">
        <v>42369</v>
      </c>
      <c r="AX171" s="8">
        <f t="shared" si="71"/>
        <v>230</v>
      </c>
      <c r="AY171" s="8"/>
      <c r="AZ171" s="8"/>
      <c r="BA171" s="212" t="s">
        <v>45</v>
      </c>
      <c r="BB171" s="17" t="e">
        <f>LOOKUP(BA171,#REF!,#REF!)</f>
        <v>#REF!</v>
      </c>
      <c r="BC171" s="310"/>
      <c r="BD171" s="63"/>
      <c r="BE171" s="28">
        <v>42270</v>
      </c>
      <c r="BF171" s="30">
        <v>100000000</v>
      </c>
      <c r="BG171" s="346" t="s">
        <v>1674</v>
      </c>
      <c r="BH171" s="28">
        <v>42270</v>
      </c>
      <c r="BI171" s="31">
        <v>0</v>
      </c>
      <c r="BJ171" s="66"/>
      <c r="BK171" s="79"/>
      <c r="BL171" s="32"/>
      <c r="BM171" s="32"/>
      <c r="BN171" s="55"/>
      <c r="BO171" s="33"/>
      <c r="BP171" s="67"/>
      <c r="BQ171" s="73"/>
      <c r="BR171" s="35"/>
      <c r="BS171" s="36"/>
      <c r="BT171" s="62"/>
      <c r="BU171" s="37"/>
      <c r="BV171" s="316">
        <f t="shared" si="62"/>
        <v>0</v>
      </c>
      <c r="BW171" s="317">
        <f t="shared" si="63"/>
        <v>100000000</v>
      </c>
      <c r="BX171" s="234">
        <f t="shared" si="64"/>
        <v>792000000</v>
      </c>
      <c r="BY171" s="41"/>
      <c r="BZ171" s="29"/>
      <c r="CA171" s="347"/>
      <c r="CB171" s="29"/>
      <c r="CC171" s="40"/>
      <c r="CD171" s="42"/>
      <c r="CE171" s="34"/>
      <c r="CF171" s="349"/>
      <c r="CG171" s="34"/>
      <c r="CH171" s="33"/>
      <c r="CI171" s="43"/>
      <c r="CJ171" s="44"/>
      <c r="CK171" s="38"/>
      <c r="CL171" s="38"/>
      <c r="CM171" s="39"/>
      <c r="CN171" s="45"/>
      <c r="CO171" s="71">
        <f t="shared" si="59"/>
        <v>42369</v>
      </c>
      <c r="CP171" s="46"/>
      <c r="CQ171" s="72"/>
      <c r="CR171" s="47"/>
      <c r="CS171" s="287" t="e">
        <f>+SUMIFS(#REF!,#REF!,96015)+SUMIFS(#REF!,#REF!,95915)</f>
        <v>#REF!</v>
      </c>
      <c r="CT171" s="288" t="e">
        <f>+SUMIFS(#REF!,#REF!,BD171)+SUMIFS(#REF!,#REF!,BJ171)+SUMIFS(#REF!,#REF!,BP171)</f>
        <v>#REF!</v>
      </c>
      <c r="CU171" s="228" t="e">
        <f t="shared" si="65"/>
        <v>#REF!</v>
      </c>
      <c r="CV171" s="225"/>
      <c r="CW171" s="58" t="str">
        <f t="shared" si="78"/>
        <v>EJECUCION</v>
      </c>
      <c r="CX171" s="292"/>
      <c r="CY171" s="60">
        <f t="shared" si="79"/>
        <v>42139</v>
      </c>
      <c r="CZ171" s="58">
        <f t="shared" si="80"/>
        <v>42369</v>
      </c>
      <c r="DA171" s="59">
        <f t="shared" si="70"/>
        <v>230</v>
      </c>
      <c r="DB171" s="160">
        <f t="shared" si="81"/>
        <v>138</v>
      </c>
      <c r="DC171" s="301">
        <f t="shared" si="66"/>
        <v>60</v>
      </c>
      <c r="DD171" s="299"/>
      <c r="DE171" s="59">
        <f t="shared" si="67"/>
        <v>60</v>
      </c>
      <c r="DF171" s="303" t="e">
        <f t="shared" si="68"/>
        <v>#REF!</v>
      </c>
    </row>
    <row r="172" spans="2:110" s="21" customFormat="1" ht="99.95" hidden="1" customHeight="1" x14ac:dyDescent="0.25">
      <c r="B172" s="307">
        <v>0.13333333333333333</v>
      </c>
      <c r="C172" s="100">
        <f t="shared" si="60"/>
        <v>2420</v>
      </c>
      <c r="D172" s="1"/>
      <c r="E172" s="2" t="s">
        <v>211</v>
      </c>
      <c r="F172" s="81" t="s">
        <v>1520</v>
      </c>
      <c r="G172" s="76"/>
      <c r="H172" s="16">
        <v>42128</v>
      </c>
      <c r="I172" s="56" t="s">
        <v>212</v>
      </c>
      <c r="J172" s="14" t="s">
        <v>124</v>
      </c>
      <c r="K172" s="74" t="s">
        <v>1146</v>
      </c>
      <c r="L172" s="5"/>
      <c r="M172" s="13"/>
      <c r="N172" s="13"/>
      <c r="O172" s="8">
        <f>+AN172</f>
        <v>815690813.41999996</v>
      </c>
      <c r="P172" s="80" t="s">
        <v>20</v>
      </c>
      <c r="Q172" s="4" t="s">
        <v>15</v>
      </c>
      <c r="R172" s="69"/>
      <c r="S172" s="231"/>
      <c r="T172" s="70"/>
      <c r="U172" s="109">
        <v>2420</v>
      </c>
      <c r="V172" s="203">
        <v>42128</v>
      </c>
      <c r="W172" s="204">
        <v>0</v>
      </c>
      <c r="X172" s="14" t="s">
        <v>21</v>
      </c>
      <c r="Y172" s="14" t="s">
        <v>21</v>
      </c>
      <c r="Z172" s="14" t="s">
        <v>80</v>
      </c>
      <c r="AA172" s="14" t="s">
        <v>80</v>
      </c>
      <c r="AB172" s="57" t="s">
        <v>1147</v>
      </c>
      <c r="AC172" s="15">
        <v>800103052</v>
      </c>
      <c r="AD172" s="2" t="s">
        <v>77</v>
      </c>
      <c r="AE172" s="4">
        <v>42128</v>
      </c>
      <c r="AF172" s="6" t="s">
        <v>794</v>
      </c>
      <c r="AG172" s="4" t="s">
        <v>173</v>
      </c>
      <c r="AH172" s="8">
        <v>87915</v>
      </c>
      <c r="AI172" s="4">
        <v>42128</v>
      </c>
      <c r="AJ172" s="305" t="s">
        <v>680</v>
      </c>
      <c r="AK172" s="306" t="s">
        <v>1436</v>
      </c>
      <c r="AL172" s="306" t="s">
        <v>683</v>
      </c>
      <c r="AM172" s="8"/>
      <c r="AN172" s="8">
        <v>815690813.41999996</v>
      </c>
      <c r="AO172" s="11"/>
      <c r="AP172" s="18">
        <f t="shared" si="61"/>
        <v>815690813.41999996</v>
      </c>
      <c r="AQ172" s="48" t="s">
        <v>40</v>
      </c>
      <c r="AR172" s="49" t="s">
        <v>101</v>
      </c>
      <c r="AS172" s="49" t="s">
        <v>101</v>
      </c>
      <c r="AT172" s="49" t="s">
        <v>101</v>
      </c>
      <c r="AU172" s="50" t="s">
        <v>101</v>
      </c>
      <c r="AV172" s="94">
        <v>42109</v>
      </c>
      <c r="AW172" s="4">
        <v>42153</v>
      </c>
      <c r="AX172" s="8">
        <f t="shared" ref="AX172:AX181" si="82">+AW172-AV172</f>
        <v>44</v>
      </c>
      <c r="AY172" s="8"/>
      <c r="AZ172" s="8"/>
      <c r="BA172" s="212" t="s">
        <v>457</v>
      </c>
      <c r="BB172" s="17" t="e">
        <f>LOOKUP(BA172,#REF!,#REF!)</f>
        <v>#REF!</v>
      </c>
      <c r="BC172" s="310"/>
      <c r="BD172" s="63"/>
      <c r="BE172" s="28"/>
      <c r="BF172" s="30"/>
      <c r="BG172" s="30"/>
      <c r="BH172" s="28"/>
      <c r="BI172" s="31"/>
      <c r="BJ172" s="66"/>
      <c r="BK172" s="79"/>
      <c r="BL172" s="32"/>
      <c r="BM172" s="32"/>
      <c r="BN172" s="55"/>
      <c r="BO172" s="33"/>
      <c r="BP172" s="67"/>
      <c r="BQ172" s="73"/>
      <c r="BR172" s="35"/>
      <c r="BS172" s="36"/>
      <c r="BT172" s="62"/>
      <c r="BU172" s="37"/>
      <c r="BV172" s="316">
        <f t="shared" si="62"/>
        <v>0</v>
      </c>
      <c r="BW172" s="317">
        <f t="shared" si="63"/>
        <v>0</v>
      </c>
      <c r="BX172" s="234">
        <f t="shared" si="64"/>
        <v>815690813.41999996</v>
      </c>
      <c r="BY172" s="41"/>
      <c r="BZ172" s="29"/>
      <c r="CA172" s="29"/>
      <c r="CB172" s="29"/>
      <c r="CC172" s="40"/>
      <c r="CD172" s="42"/>
      <c r="CE172" s="34"/>
      <c r="CF172" s="34"/>
      <c r="CG172" s="34"/>
      <c r="CH172" s="33"/>
      <c r="CI172" s="43"/>
      <c r="CJ172" s="44"/>
      <c r="CK172" s="38"/>
      <c r="CL172" s="38"/>
      <c r="CM172" s="39"/>
      <c r="CN172" s="45"/>
      <c r="CO172" s="71">
        <f t="shared" si="59"/>
        <v>42153</v>
      </c>
      <c r="CP172" s="46"/>
      <c r="CQ172" s="72"/>
      <c r="CR172" s="47"/>
      <c r="CS172" s="287" t="e">
        <f>+SUMIFS(#REF!,#REF!,AH172)</f>
        <v>#REF!</v>
      </c>
      <c r="CT172" s="288" t="e">
        <f>+SUMIFS(#REF!,#REF!,BD172)+SUMIFS(#REF!,#REF!,BJ172)+SUMIFS(#REF!,#REF!,BP172)</f>
        <v>#REF!</v>
      </c>
      <c r="CU172" s="228" t="e">
        <f t="shared" si="65"/>
        <v>#REF!</v>
      </c>
      <c r="CV172" s="225"/>
      <c r="CW172" s="58" t="str">
        <f t="shared" si="78"/>
        <v>EJECUCION</v>
      </c>
      <c r="CX172" s="292"/>
      <c r="CY172" s="60">
        <f t="shared" si="79"/>
        <v>42109</v>
      </c>
      <c r="CZ172" s="58">
        <f t="shared" si="80"/>
        <v>42153</v>
      </c>
      <c r="DA172" s="59">
        <f t="shared" si="70"/>
        <v>44</v>
      </c>
      <c r="DB172" s="160">
        <f t="shared" si="81"/>
        <v>168</v>
      </c>
      <c r="DC172" s="301">
        <f t="shared" si="66"/>
        <v>100</v>
      </c>
      <c r="DD172" s="299"/>
      <c r="DE172" s="59">
        <f t="shared" si="67"/>
        <v>100</v>
      </c>
      <c r="DF172" s="303" t="e">
        <f t="shared" si="68"/>
        <v>#REF!</v>
      </c>
    </row>
    <row r="173" spans="2:110" s="21" customFormat="1" ht="99.95" hidden="1" customHeight="1" x14ac:dyDescent="0.25">
      <c r="B173" s="307">
        <v>0.13333333333333333</v>
      </c>
      <c r="C173" s="95">
        <f t="shared" si="60"/>
        <v>81</v>
      </c>
      <c r="D173" s="1"/>
      <c r="E173" s="2" t="s">
        <v>32</v>
      </c>
      <c r="F173" s="81" t="s">
        <v>1172</v>
      </c>
      <c r="G173" s="19" t="s">
        <v>1139</v>
      </c>
      <c r="H173" s="16">
        <v>42129</v>
      </c>
      <c r="I173" s="56" t="s">
        <v>105</v>
      </c>
      <c r="J173" s="14" t="s">
        <v>125</v>
      </c>
      <c r="K173" s="74" t="s">
        <v>1140</v>
      </c>
      <c r="L173" s="5">
        <v>87</v>
      </c>
      <c r="M173" s="13">
        <v>901115</v>
      </c>
      <c r="N173" s="13" t="s">
        <v>1141</v>
      </c>
      <c r="O173" s="8">
        <v>20000000</v>
      </c>
      <c r="P173" s="80" t="s">
        <v>20</v>
      </c>
      <c r="Q173" s="4" t="s">
        <v>15</v>
      </c>
      <c r="R173" s="69"/>
      <c r="S173" s="231"/>
      <c r="T173" s="70"/>
      <c r="U173" s="110">
        <v>81</v>
      </c>
      <c r="V173" s="203">
        <v>42129</v>
      </c>
      <c r="W173" s="204">
        <v>0</v>
      </c>
      <c r="X173" s="14" t="s">
        <v>14</v>
      </c>
      <c r="Y173" s="14" t="s">
        <v>159</v>
      </c>
      <c r="Z173" s="14" t="s">
        <v>80</v>
      </c>
      <c r="AA173" s="14" t="s">
        <v>80</v>
      </c>
      <c r="AB173" s="57" t="s">
        <v>1142</v>
      </c>
      <c r="AC173" s="15">
        <v>830028714</v>
      </c>
      <c r="AD173" s="2" t="s">
        <v>70</v>
      </c>
      <c r="AE173" s="4">
        <v>42124</v>
      </c>
      <c r="AF173" s="6" t="s">
        <v>750</v>
      </c>
      <c r="AG173" s="4" t="s">
        <v>1143</v>
      </c>
      <c r="AH173" s="8">
        <v>87715</v>
      </c>
      <c r="AI173" s="4">
        <v>42124</v>
      </c>
      <c r="AJ173" s="305" t="s">
        <v>675</v>
      </c>
      <c r="AK173" s="306" t="s">
        <v>1482</v>
      </c>
      <c r="AL173" s="306" t="s">
        <v>711</v>
      </c>
      <c r="AM173" s="8"/>
      <c r="AN173" s="8">
        <v>20000000</v>
      </c>
      <c r="AO173" s="11"/>
      <c r="AP173" s="18">
        <f t="shared" si="61"/>
        <v>20000000</v>
      </c>
      <c r="AQ173" s="48" t="s">
        <v>40</v>
      </c>
      <c r="AR173" s="49" t="s">
        <v>101</v>
      </c>
      <c r="AS173" s="49" t="s">
        <v>101</v>
      </c>
      <c r="AT173" s="49" t="s">
        <v>101</v>
      </c>
      <c r="AU173" s="50" t="s">
        <v>101</v>
      </c>
      <c r="AV173" s="94">
        <v>42122</v>
      </c>
      <c r="AW173" s="4">
        <v>42369</v>
      </c>
      <c r="AX173" s="8">
        <f t="shared" si="82"/>
        <v>247</v>
      </c>
      <c r="AY173" s="8"/>
      <c r="AZ173" s="8"/>
      <c r="BA173" s="212" t="s">
        <v>144</v>
      </c>
      <c r="BB173" s="17" t="e">
        <f>LOOKUP(BA173,#REF!,#REF!)</f>
        <v>#REF!</v>
      </c>
      <c r="BC173" s="310"/>
      <c r="BD173" s="63"/>
      <c r="BE173" s="28"/>
      <c r="BF173" s="30"/>
      <c r="BG173" s="30"/>
      <c r="BH173" s="28"/>
      <c r="BI173" s="31"/>
      <c r="BJ173" s="66"/>
      <c r="BK173" s="79"/>
      <c r="BL173" s="32"/>
      <c r="BM173" s="32"/>
      <c r="BN173" s="55"/>
      <c r="BO173" s="33"/>
      <c r="BP173" s="67"/>
      <c r="BQ173" s="73"/>
      <c r="BR173" s="35"/>
      <c r="BS173" s="36"/>
      <c r="BT173" s="62"/>
      <c r="BU173" s="37"/>
      <c r="BV173" s="316">
        <f t="shared" si="62"/>
        <v>0</v>
      </c>
      <c r="BW173" s="317">
        <f t="shared" si="63"/>
        <v>0</v>
      </c>
      <c r="BX173" s="234">
        <f t="shared" si="64"/>
        <v>20000000</v>
      </c>
      <c r="BY173" s="41"/>
      <c r="BZ173" s="29"/>
      <c r="CA173" s="29"/>
      <c r="CB173" s="29"/>
      <c r="CC173" s="40"/>
      <c r="CD173" s="42"/>
      <c r="CE173" s="34"/>
      <c r="CF173" s="34"/>
      <c r="CG173" s="34"/>
      <c r="CH173" s="33"/>
      <c r="CI173" s="43"/>
      <c r="CJ173" s="44"/>
      <c r="CK173" s="38"/>
      <c r="CL173" s="38"/>
      <c r="CM173" s="39"/>
      <c r="CN173" s="45"/>
      <c r="CO173" s="71">
        <f t="shared" si="59"/>
        <v>42369</v>
      </c>
      <c r="CP173" s="46"/>
      <c r="CQ173" s="72"/>
      <c r="CR173" s="47"/>
      <c r="CS173" s="287" t="e">
        <f>+SUMIFS(#REF!,#REF!,AH173)</f>
        <v>#REF!</v>
      </c>
      <c r="CT173" s="288" t="e">
        <f>+SUMIFS(#REF!,#REF!,BD173)+SUMIFS(#REF!,#REF!,BJ173)+SUMIFS(#REF!,#REF!,BP173)</f>
        <v>#REF!</v>
      </c>
      <c r="CU173" s="228" t="e">
        <f t="shared" si="65"/>
        <v>#REF!</v>
      </c>
      <c r="CV173" s="225"/>
      <c r="CW173" s="58" t="str">
        <f t="shared" si="78"/>
        <v>EJECUCION</v>
      </c>
      <c r="CX173" s="292"/>
      <c r="CY173" s="60">
        <f t="shared" si="79"/>
        <v>42122</v>
      </c>
      <c r="CZ173" s="58">
        <f t="shared" si="80"/>
        <v>42369</v>
      </c>
      <c r="DA173" s="59">
        <f t="shared" si="70"/>
        <v>247</v>
      </c>
      <c r="DB173" s="160">
        <f t="shared" si="81"/>
        <v>155</v>
      </c>
      <c r="DC173" s="301">
        <f t="shared" si="66"/>
        <v>62.753036437246969</v>
      </c>
      <c r="DD173" s="299"/>
      <c r="DE173" s="59">
        <f t="shared" si="67"/>
        <v>62.753036437246969</v>
      </c>
      <c r="DF173" s="303" t="e">
        <f t="shared" si="68"/>
        <v>#REF!</v>
      </c>
    </row>
    <row r="174" spans="2:110" s="21" customFormat="1" ht="99.95" hidden="1" customHeight="1" x14ac:dyDescent="0.25">
      <c r="B174" s="307">
        <v>0.13333333333333333</v>
      </c>
      <c r="C174" s="95">
        <f t="shared" si="60"/>
        <v>83</v>
      </c>
      <c r="D174" s="1"/>
      <c r="E174" s="2" t="s">
        <v>39</v>
      </c>
      <c r="F174" s="81" t="s">
        <v>1180</v>
      </c>
      <c r="G174" s="19" t="s">
        <v>1179</v>
      </c>
      <c r="H174" s="16">
        <v>42132</v>
      </c>
      <c r="I174" s="56" t="s">
        <v>105</v>
      </c>
      <c r="J174" s="14" t="s">
        <v>209</v>
      </c>
      <c r="K174" s="74" t="s">
        <v>1181</v>
      </c>
      <c r="L174" s="5">
        <v>258</v>
      </c>
      <c r="M174" s="13">
        <v>801000</v>
      </c>
      <c r="N174" s="13" t="s">
        <v>1105</v>
      </c>
      <c r="O174" s="8">
        <v>39333333</v>
      </c>
      <c r="P174" s="80" t="s">
        <v>20</v>
      </c>
      <c r="Q174" s="4" t="s">
        <v>15</v>
      </c>
      <c r="R174" s="69"/>
      <c r="S174" s="231"/>
      <c r="T174" s="70"/>
      <c r="U174" s="110">
        <v>83</v>
      </c>
      <c r="V174" s="203">
        <v>42132</v>
      </c>
      <c r="W174" s="204">
        <v>0</v>
      </c>
      <c r="X174" s="14" t="s">
        <v>58</v>
      </c>
      <c r="Y174" s="14" t="s">
        <v>151</v>
      </c>
      <c r="Z174" s="14" t="s">
        <v>80</v>
      </c>
      <c r="AA174" s="14" t="s">
        <v>80</v>
      </c>
      <c r="AB174" s="57" t="s">
        <v>1182</v>
      </c>
      <c r="AC174" s="15">
        <v>51833082</v>
      </c>
      <c r="AD174" s="2"/>
      <c r="AE174" s="4">
        <v>42132</v>
      </c>
      <c r="AF174" s="6" t="s">
        <v>793</v>
      </c>
      <c r="AG174" s="4" t="s">
        <v>720</v>
      </c>
      <c r="AH174" s="8">
        <v>91315</v>
      </c>
      <c r="AI174" s="4">
        <v>42132</v>
      </c>
      <c r="AJ174" s="305" t="s">
        <v>680</v>
      </c>
      <c r="AK174" s="306" t="s">
        <v>1432</v>
      </c>
      <c r="AL174" s="306" t="s">
        <v>679</v>
      </c>
      <c r="AM174" s="8"/>
      <c r="AN174" s="8">
        <v>39333333</v>
      </c>
      <c r="AO174" s="11"/>
      <c r="AP174" s="18">
        <f t="shared" si="61"/>
        <v>39333333</v>
      </c>
      <c r="AQ174" s="48" t="s">
        <v>40</v>
      </c>
      <c r="AR174" s="49" t="s">
        <v>101</v>
      </c>
      <c r="AS174" s="49" t="s">
        <v>101</v>
      </c>
      <c r="AT174" s="49" t="s">
        <v>101</v>
      </c>
      <c r="AU174" s="50" t="s">
        <v>101</v>
      </c>
      <c r="AV174" s="23">
        <v>42132</v>
      </c>
      <c r="AW174" s="4">
        <f>+AV174+236</f>
        <v>42368</v>
      </c>
      <c r="AX174" s="8">
        <f t="shared" si="82"/>
        <v>236</v>
      </c>
      <c r="AY174" s="8"/>
      <c r="AZ174" s="8"/>
      <c r="BA174" s="212" t="s">
        <v>1183</v>
      </c>
      <c r="BB174" s="17" t="e">
        <f>LOOKUP(BA174,#REF!,#REF!)</f>
        <v>#REF!</v>
      </c>
      <c r="BC174" s="310"/>
      <c r="BD174" s="63"/>
      <c r="BE174" s="28"/>
      <c r="BF174" s="30"/>
      <c r="BG174" s="30"/>
      <c r="BH174" s="28"/>
      <c r="BI174" s="31"/>
      <c r="BJ174" s="66"/>
      <c r="BK174" s="79"/>
      <c r="BL174" s="32"/>
      <c r="BM174" s="32"/>
      <c r="BN174" s="55"/>
      <c r="BO174" s="33"/>
      <c r="BP174" s="67"/>
      <c r="BQ174" s="73"/>
      <c r="BR174" s="35"/>
      <c r="BS174" s="36"/>
      <c r="BT174" s="62"/>
      <c r="BU174" s="37"/>
      <c r="BV174" s="316">
        <f t="shared" si="62"/>
        <v>0</v>
      </c>
      <c r="BW174" s="317">
        <f t="shared" si="63"/>
        <v>0</v>
      </c>
      <c r="BX174" s="234">
        <f t="shared" si="64"/>
        <v>39333333</v>
      </c>
      <c r="BY174" s="41"/>
      <c r="BZ174" s="29"/>
      <c r="CA174" s="29"/>
      <c r="CB174" s="29"/>
      <c r="CC174" s="40"/>
      <c r="CD174" s="42"/>
      <c r="CE174" s="34"/>
      <c r="CF174" s="34"/>
      <c r="CG174" s="34"/>
      <c r="CH174" s="33"/>
      <c r="CI174" s="43"/>
      <c r="CJ174" s="44"/>
      <c r="CK174" s="38"/>
      <c r="CL174" s="38"/>
      <c r="CM174" s="39"/>
      <c r="CN174" s="45"/>
      <c r="CO174" s="71">
        <f t="shared" si="59"/>
        <v>42368</v>
      </c>
      <c r="CP174" s="46"/>
      <c r="CQ174" s="72"/>
      <c r="CR174" s="47"/>
      <c r="CS174" s="287" t="e">
        <f>+SUMIFS(#REF!,#REF!,AH174)</f>
        <v>#REF!</v>
      </c>
      <c r="CT174" s="288" t="e">
        <f>+SUMIFS(#REF!,#REF!,BD174)+SUMIFS(#REF!,#REF!,BJ174)+SUMIFS(#REF!,#REF!,BP174)</f>
        <v>#REF!</v>
      </c>
      <c r="CU174" s="228" t="e">
        <f t="shared" si="65"/>
        <v>#REF!</v>
      </c>
      <c r="CV174" s="225"/>
      <c r="CW174" s="58" t="str">
        <f t="shared" si="78"/>
        <v>EJECUCION</v>
      </c>
      <c r="CX174" s="292"/>
      <c r="CY174" s="60">
        <f t="shared" si="79"/>
        <v>42132</v>
      </c>
      <c r="CZ174" s="58">
        <f t="shared" si="80"/>
        <v>42368</v>
      </c>
      <c r="DA174" s="59">
        <f t="shared" si="70"/>
        <v>236</v>
      </c>
      <c r="DB174" s="160">
        <f t="shared" si="81"/>
        <v>145</v>
      </c>
      <c r="DC174" s="301">
        <f t="shared" si="66"/>
        <v>61.440677966101696</v>
      </c>
      <c r="DD174" s="299"/>
      <c r="DE174" s="59">
        <f t="shared" si="67"/>
        <v>61.440677966101696</v>
      </c>
      <c r="DF174" s="303" t="e">
        <f t="shared" si="68"/>
        <v>#REF!</v>
      </c>
    </row>
    <row r="175" spans="2:110" s="21" customFormat="1" ht="99.95" hidden="1" customHeight="1" x14ac:dyDescent="0.25">
      <c r="B175" s="307">
        <v>0.13333333333333333</v>
      </c>
      <c r="C175" s="95">
        <f t="shared" si="60"/>
        <v>86</v>
      </c>
      <c r="D175" s="1"/>
      <c r="E175" s="2" t="s">
        <v>33</v>
      </c>
      <c r="F175" s="81" t="s">
        <v>1087</v>
      </c>
      <c r="G175" s="19" t="s">
        <v>1072</v>
      </c>
      <c r="H175" s="16">
        <v>42136</v>
      </c>
      <c r="I175" s="56" t="s">
        <v>105</v>
      </c>
      <c r="J175" s="14" t="s">
        <v>125</v>
      </c>
      <c r="K175" s="74" t="s">
        <v>1190</v>
      </c>
      <c r="L175" s="5">
        <v>80</v>
      </c>
      <c r="M175" s="13">
        <v>861117</v>
      </c>
      <c r="N175" s="13" t="s">
        <v>1078</v>
      </c>
      <c r="O175" s="8">
        <v>5500000</v>
      </c>
      <c r="P175" s="80" t="s">
        <v>20</v>
      </c>
      <c r="Q175" s="4" t="s">
        <v>15</v>
      </c>
      <c r="R175" s="69"/>
      <c r="S175" s="231"/>
      <c r="T175" s="70"/>
      <c r="U175" s="110">
        <v>86</v>
      </c>
      <c r="V175" s="203">
        <v>42136</v>
      </c>
      <c r="W175" s="204">
        <v>0</v>
      </c>
      <c r="X175" s="14" t="s">
        <v>58</v>
      </c>
      <c r="Y175" s="14" t="s">
        <v>159</v>
      </c>
      <c r="Z175" s="14" t="s">
        <v>1083</v>
      </c>
      <c r="AA175" s="14" t="s">
        <v>1084</v>
      </c>
      <c r="AB175" s="57" t="s">
        <v>1085</v>
      </c>
      <c r="AC175" s="15">
        <v>860511232</v>
      </c>
      <c r="AD175" s="2" t="s">
        <v>75</v>
      </c>
      <c r="AE175" s="4">
        <v>42132</v>
      </c>
      <c r="AF175" s="6" t="s">
        <v>781</v>
      </c>
      <c r="AG175" s="4" t="s">
        <v>169</v>
      </c>
      <c r="AH175" s="8">
        <v>91415</v>
      </c>
      <c r="AI175" s="4">
        <v>42132</v>
      </c>
      <c r="AJ175" s="305" t="s">
        <v>675</v>
      </c>
      <c r="AK175" s="306" t="s">
        <v>1463</v>
      </c>
      <c r="AL175" s="306" t="s">
        <v>683</v>
      </c>
      <c r="AM175" s="8"/>
      <c r="AN175" s="8">
        <v>5500000</v>
      </c>
      <c r="AO175" s="11"/>
      <c r="AP175" s="18">
        <f t="shared" si="61"/>
        <v>5500000</v>
      </c>
      <c r="AQ175" s="48" t="s">
        <v>40</v>
      </c>
      <c r="AR175" s="49" t="s">
        <v>101</v>
      </c>
      <c r="AS175" s="49" t="s">
        <v>101</v>
      </c>
      <c r="AT175" s="49" t="s">
        <v>101</v>
      </c>
      <c r="AU175" s="50" t="s">
        <v>101</v>
      </c>
      <c r="AV175" s="23">
        <v>42154</v>
      </c>
      <c r="AW175" s="4">
        <v>42338</v>
      </c>
      <c r="AX175" s="8">
        <f t="shared" si="82"/>
        <v>184</v>
      </c>
      <c r="AY175" s="8"/>
      <c r="AZ175" s="8"/>
      <c r="BA175" s="212" t="s">
        <v>66</v>
      </c>
      <c r="BB175" s="17" t="e">
        <f>LOOKUP(BA175,#REF!,#REF!)</f>
        <v>#REF!</v>
      </c>
      <c r="BC175" s="312" t="s">
        <v>1728</v>
      </c>
      <c r="BD175" s="63"/>
      <c r="BE175" s="28"/>
      <c r="BF175" s="30"/>
      <c r="BG175" s="30"/>
      <c r="BH175" s="28"/>
      <c r="BI175" s="31"/>
      <c r="BJ175" s="66"/>
      <c r="BK175" s="79"/>
      <c r="BL175" s="32"/>
      <c r="BM175" s="32"/>
      <c r="BN175" s="55"/>
      <c r="BO175" s="33"/>
      <c r="BP175" s="67"/>
      <c r="BQ175" s="73"/>
      <c r="BR175" s="35"/>
      <c r="BS175" s="36"/>
      <c r="BT175" s="62"/>
      <c r="BU175" s="37"/>
      <c r="BV175" s="316">
        <f t="shared" si="62"/>
        <v>0</v>
      </c>
      <c r="BW175" s="317">
        <f t="shared" si="63"/>
        <v>0</v>
      </c>
      <c r="BX175" s="234">
        <f t="shared" si="64"/>
        <v>5500000</v>
      </c>
      <c r="BY175" s="41"/>
      <c r="BZ175" s="29"/>
      <c r="CA175" s="29"/>
      <c r="CB175" s="29"/>
      <c r="CC175" s="40"/>
      <c r="CD175" s="42"/>
      <c r="CE175" s="34"/>
      <c r="CF175" s="34"/>
      <c r="CG175" s="34"/>
      <c r="CH175" s="33"/>
      <c r="CI175" s="43"/>
      <c r="CJ175" s="44"/>
      <c r="CK175" s="38"/>
      <c r="CL175" s="38"/>
      <c r="CM175" s="39"/>
      <c r="CN175" s="45"/>
      <c r="CO175" s="71">
        <f t="shared" si="59"/>
        <v>42338</v>
      </c>
      <c r="CP175" s="46"/>
      <c r="CQ175" s="72"/>
      <c r="CR175" s="47"/>
      <c r="CS175" s="287" t="e">
        <f>+SUMIFS(#REF!,#REF!,AH175)</f>
        <v>#REF!</v>
      </c>
      <c r="CT175" s="288" t="e">
        <f>+SUMIFS(#REF!,#REF!,BD175)+SUMIFS(#REF!,#REF!,BJ175)+SUMIFS(#REF!,#REF!,BP175)</f>
        <v>#REF!</v>
      </c>
      <c r="CU175" s="228" t="e">
        <f t="shared" si="65"/>
        <v>#REF!</v>
      </c>
      <c r="CV175" s="225"/>
      <c r="CW175" s="58" t="str">
        <f t="shared" si="78"/>
        <v>EJECUCION</v>
      </c>
      <c r="CX175" s="292"/>
      <c r="CY175" s="60">
        <f t="shared" si="79"/>
        <v>42154</v>
      </c>
      <c r="CZ175" s="58">
        <f t="shared" si="80"/>
        <v>42338</v>
      </c>
      <c r="DA175" s="59">
        <f t="shared" si="70"/>
        <v>184</v>
      </c>
      <c r="DB175" s="160">
        <f t="shared" si="81"/>
        <v>123</v>
      </c>
      <c r="DC175" s="301">
        <f t="shared" si="66"/>
        <v>66.847826086956516</v>
      </c>
      <c r="DD175" s="299"/>
      <c r="DE175" s="59">
        <f t="shared" si="67"/>
        <v>66.847826086956516</v>
      </c>
      <c r="DF175" s="303" t="e">
        <f t="shared" si="68"/>
        <v>#REF!</v>
      </c>
    </row>
    <row r="176" spans="2:110" s="21" customFormat="1" ht="99.95" hidden="1" customHeight="1" x14ac:dyDescent="0.25">
      <c r="B176" s="307">
        <v>0.13333333333333333</v>
      </c>
      <c r="C176" s="95">
        <f t="shared" si="60"/>
        <v>82</v>
      </c>
      <c r="D176" s="1"/>
      <c r="E176" s="2" t="s">
        <v>33</v>
      </c>
      <c r="F176" s="81" t="s">
        <v>1174</v>
      </c>
      <c r="G176" s="76"/>
      <c r="H176" s="16">
        <v>42136</v>
      </c>
      <c r="I176" s="56" t="s">
        <v>105</v>
      </c>
      <c r="J176" s="14" t="s">
        <v>121</v>
      </c>
      <c r="K176" s="74" t="s">
        <v>1175</v>
      </c>
      <c r="L176" s="5">
        <v>114</v>
      </c>
      <c r="M176" s="13">
        <v>781018</v>
      </c>
      <c r="N176" s="13" t="s">
        <v>157</v>
      </c>
      <c r="O176" s="8">
        <v>55000000</v>
      </c>
      <c r="P176" s="80" t="s">
        <v>20</v>
      </c>
      <c r="Q176" s="4" t="s">
        <v>15</v>
      </c>
      <c r="R176" s="69"/>
      <c r="S176" s="231"/>
      <c r="T176" s="70"/>
      <c r="U176" s="109">
        <v>82</v>
      </c>
      <c r="V176" s="203">
        <v>42136</v>
      </c>
      <c r="W176" s="204">
        <v>0</v>
      </c>
      <c r="X176" s="14" t="s">
        <v>14</v>
      </c>
      <c r="Y176" s="14" t="s">
        <v>191</v>
      </c>
      <c r="Z176" s="14" t="s">
        <v>80</v>
      </c>
      <c r="AA176" s="14" t="s">
        <v>80</v>
      </c>
      <c r="AB176" s="57" t="s">
        <v>1176</v>
      </c>
      <c r="AC176" s="15">
        <v>900062917</v>
      </c>
      <c r="AD176" s="2" t="s">
        <v>71</v>
      </c>
      <c r="AE176" s="4">
        <v>42131</v>
      </c>
      <c r="AF176" s="6" t="s">
        <v>698</v>
      </c>
      <c r="AG176" s="4" t="s">
        <v>1177</v>
      </c>
      <c r="AH176" s="8">
        <v>903715</v>
      </c>
      <c r="AI176" s="4">
        <v>42131</v>
      </c>
      <c r="AJ176" s="305" t="s">
        <v>680</v>
      </c>
      <c r="AK176" s="306" t="s">
        <v>741</v>
      </c>
      <c r="AL176" s="306" t="s">
        <v>677</v>
      </c>
      <c r="AM176" s="8"/>
      <c r="AN176" s="8">
        <v>55000000</v>
      </c>
      <c r="AO176" s="11"/>
      <c r="AP176" s="18">
        <f t="shared" si="61"/>
        <v>55000000</v>
      </c>
      <c r="AQ176" s="48" t="s">
        <v>40</v>
      </c>
      <c r="AR176" s="49" t="s">
        <v>101</v>
      </c>
      <c r="AS176" s="49" t="s">
        <v>101</v>
      </c>
      <c r="AT176" s="49" t="s">
        <v>101</v>
      </c>
      <c r="AU176" s="50" t="s">
        <v>101</v>
      </c>
      <c r="AV176" s="23">
        <v>42135</v>
      </c>
      <c r="AW176" s="4">
        <v>42369</v>
      </c>
      <c r="AX176" s="8">
        <f t="shared" si="82"/>
        <v>234</v>
      </c>
      <c r="AY176" s="8"/>
      <c r="AZ176" s="8"/>
      <c r="BA176" s="212" t="s">
        <v>1178</v>
      </c>
      <c r="BB176" s="17" t="e">
        <f>LOOKUP(BA176,#REF!,#REF!)</f>
        <v>#REF!</v>
      </c>
      <c r="BC176" s="312" t="s">
        <v>1729</v>
      </c>
      <c r="BD176" s="63"/>
      <c r="BE176" s="28"/>
      <c r="BF176" s="30"/>
      <c r="BG176" s="30"/>
      <c r="BH176" s="28"/>
      <c r="BI176" s="31"/>
      <c r="BJ176" s="66"/>
      <c r="BK176" s="79"/>
      <c r="BL176" s="32"/>
      <c r="BM176" s="32"/>
      <c r="BN176" s="55"/>
      <c r="BO176" s="33"/>
      <c r="BP176" s="67"/>
      <c r="BQ176" s="73"/>
      <c r="BR176" s="35"/>
      <c r="BS176" s="36"/>
      <c r="BT176" s="62"/>
      <c r="BU176" s="37"/>
      <c r="BV176" s="316">
        <f t="shared" si="62"/>
        <v>0</v>
      </c>
      <c r="BW176" s="317">
        <f t="shared" si="63"/>
        <v>0</v>
      </c>
      <c r="BX176" s="234">
        <f t="shared" si="64"/>
        <v>55000000</v>
      </c>
      <c r="BY176" s="41"/>
      <c r="BZ176" s="29"/>
      <c r="CA176" s="29"/>
      <c r="CB176" s="29"/>
      <c r="CC176" s="40"/>
      <c r="CD176" s="42"/>
      <c r="CE176" s="34"/>
      <c r="CF176" s="34"/>
      <c r="CG176" s="34"/>
      <c r="CH176" s="33"/>
      <c r="CI176" s="43"/>
      <c r="CJ176" s="44"/>
      <c r="CK176" s="38"/>
      <c r="CL176" s="38"/>
      <c r="CM176" s="39"/>
      <c r="CN176" s="45"/>
      <c r="CO176" s="71">
        <f t="shared" si="59"/>
        <v>42369</v>
      </c>
      <c r="CP176" s="46"/>
      <c r="CQ176" s="72"/>
      <c r="CR176" s="47"/>
      <c r="CS176" s="287" t="e">
        <f>+SUMIFS(#REF!,#REF!,AH176)</f>
        <v>#REF!</v>
      </c>
      <c r="CT176" s="288" t="e">
        <f>+SUMIFS(#REF!,#REF!,BD176)+SUMIFS(#REF!,#REF!,BJ176)+SUMIFS(#REF!,#REF!,BP176)</f>
        <v>#REF!</v>
      </c>
      <c r="CU176" s="228" t="e">
        <f t="shared" si="65"/>
        <v>#REF!</v>
      </c>
      <c r="CV176" s="225"/>
      <c r="CW176" s="58" t="str">
        <f t="shared" si="78"/>
        <v>EJECUCION</v>
      </c>
      <c r="CX176" s="292"/>
      <c r="CY176" s="60">
        <f t="shared" si="79"/>
        <v>42135</v>
      </c>
      <c r="CZ176" s="58">
        <f t="shared" si="80"/>
        <v>42369</v>
      </c>
      <c r="DA176" s="59">
        <f t="shared" si="70"/>
        <v>234</v>
      </c>
      <c r="DB176" s="160">
        <f t="shared" si="81"/>
        <v>142</v>
      </c>
      <c r="DC176" s="301">
        <f t="shared" si="66"/>
        <v>60.683760683760681</v>
      </c>
      <c r="DD176" s="299"/>
      <c r="DE176" s="59">
        <f t="shared" si="67"/>
        <v>60.683760683760681</v>
      </c>
      <c r="DF176" s="303" t="e">
        <f t="shared" si="68"/>
        <v>#REF!</v>
      </c>
    </row>
    <row r="177" spans="2:110" s="21" customFormat="1" ht="99.95" hidden="1" customHeight="1" x14ac:dyDescent="0.25">
      <c r="B177" s="307">
        <v>0.13333333333333333</v>
      </c>
      <c r="C177" s="95">
        <f t="shared" si="60"/>
        <v>45</v>
      </c>
      <c r="D177" s="1"/>
      <c r="E177" s="2" t="s">
        <v>33</v>
      </c>
      <c r="F177" s="81" t="s">
        <v>1223</v>
      </c>
      <c r="G177" s="19" t="s">
        <v>1197</v>
      </c>
      <c r="H177" s="16">
        <v>42138</v>
      </c>
      <c r="I177" s="56" t="s">
        <v>62</v>
      </c>
      <c r="J177" s="14" t="s">
        <v>238</v>
      </c>
      <c r="K177" s="74" t="s">
        <v>1200</v>
      </c>
      <c r="L177" s="5">
        <v>257</v>
      </c>
      <c r="M177" s="13">
        <v>401017</v>
      </c>
      <c r="N177" s="13" t="s">
        <v>1201</v>
      </c>
      <c r="O177" s="8">
        <v>7000000</v>
      </c>
      <c r="P177" s="80" t="s">
        <v>20</v>
      </c>
      <c r="Q177" s="4" t="s">
        <v>15</v>
      </c>
      <c r="R177" s="69"/>
      <c r="S177" s="231"/>
      <c r="T177" s="70"/>
      <c r="U177" s="110">
        <v>45</v>
      </c>
      <c r="V177" s="203">
        <v>42166</v>
      </c>
      <c r="W177" s="204">
        <v>0</v>
      </c>
      <c r="X177" s="14" t="s">
        <v>21</v>
      </c>
      <c r="Y177" s="14" t="s">
        <v>21</v>
      </c>
      <c r="Z177" s="14" t="s">
        <v>864</v>
      </c>
      <c r="AA177" s="14" t="s">
        <v>865</v>
      </c>
      <c r="AB177" s="57" t="s">
        <v>1325</v>
      </c>
      <c r="AC177" s="15">
        <v>900254002</v>
      </c>
      <c r="AD177" s="2" t="s">
        <v>34</v>
      </c>
      <c r="AE177" s="4">
        <v>42164</v>
      </c>
      <c r="AF177" s="6" t="s">
        <v>789</v>
      </c>
      <c r="AG177" s="4" t="s">
        <v>799</v>
      </c>
      <c r="AH177" s="8">
        <v>108015</v>
      </c>
      <c r="AI177" s="4">
        <v>42165</v>
      </c>
      <c r="AJ177" s="305" t="s">
        <v>675</v>
      </c>
      <c r="AK177" s="306" t="s">
        <v>1495</v>
      </c>
      <c r="AL177" s="306" t="s">
        <v>679</v>
      </c>
      <c r="AM177" s="8"/>
      <c r="AN177" s="8">
        <v>6142702</v>
      </c>
      <c r="AO177" s="11"/>
      <c r="AP177" s="18">
        <f t="shared" si="61"/>
        <v>6142702</v>
      </c>
      <c r="AQ177" s="48" t="s">
        <v>40</v>
      </c>
      <c r="AR177" s="49" t="s">
        <v>101</v>
      </c>
      <c r="AS177" s="49" t="s">
        <v>101</v>
      </c>
      <c r="AT177" s="49" t="s">
        <v>101</v>
      </c>
      <c r="AU177" s="50" t="s">
        <v>101</v>
      </c>
      <c r="AV177" s="23">
        <v>42165</v>
      </c>
      <c r="AW177" s="4">
        <f>+AV177+30</f>
        <v>42195</v>
      </c>
      <c r="AX177" s="8">
        <f t="shared" si="82"/>
        <v>30</v>
      </c>
      <c r="AY177" s="8"/>
      <c r="AZ177" s="8"/>
      <c r="BA177" s="212" t="s">
        <v>465</v>
      </c>
      <c r="BB177" s="17" t="e">
        <f>LOOKUP(BA177,#REF!,#REF!)</f>
        <v>#REF!</v>
      </c>
      <c r="BC177" s="310" t="s">
        <v>1752</v>
      </c>
      <c r="BD177" s="63"/>
      <c r="BE177" s="28"/>
      <c r="BF177" s="30"/>
      <c r="BG177" s="30"/>
      <c r="BH177" s="28"/>
      <c r="BI177" s="31"/>
      <c r="BJ177" s="66"/>
      <c r="BK177" s="79"/>
      <c r="BL177" s="32"/>
      <c r="BM177" s="32"/>
      <c r="BN177" s="55"/>
      <c r="BO177" s="33"/>
      <c r="BP177" s="67"/>
      <c r="BQ177" s="73"/>
      <c r="BR177" s="35"/>
      <c r="BS177" s="36"/>
      <c r="BT177" s="62"/>
      <c r="BU177" s="37"/>
      <c r="BV177" s="316">
        <f t="shared" si="62"/>
        <v>0</v>
      </c>
      <c r="BW177" s="317">
        <f t="shared" si="63"/>
        <v>0</v>
      </c>
      <c r="BX177" s="234">
        <f t="shared" si="64"/>
        <v>6142702</v>
      </c>
      <c r="BY177" s="41"/>
      <c r="BZ177" s="29"/>
      <c r="CA177" s="29"/>
      <c r="CB177" s="29"/>
      <c r="CC177" s="40"/>
      <c r="CD177" s="42"/>
      <c r="CE177" s="34"/>
      <c r="CF177" s="34"/>
      <c r="CG177" s="34"/>
      <c r="CH177" s="33"/>
      <c r="CI177" s="43"/>
      <c r="CJ177" s="44"/>
      <c r="CK177" s="38"/>
      <c r="CL177" s="38"/>
      <c r="CM177" s="39"/>
      <c r="CN177" s="45"/>
      <c r="CO177" s="71">
        <f t="shared" si="59"/>
        <v>42195</v>
      </c>
      <c r="CP177" s="46"/>
      <c r="CQ177" s="72"/>
      <c r="CR177" s="47"/>
      <c r="CS177" s="287" t="e">
        <f>+SUMIFS(#REF!,#REF!,AH177)</f>
        <v>#REF!</v>
      </c>
      <c r="CT177" s="288" t="e">
        <f>+SUMIFS(#REF!,#REF!,BD177)+SUMIFS(#REF!,#REF!,BJ177)+SUMIFS(#REF!,#REF!,BP177)</f>
        <v>#REF!</v>
      </c>
      <c r="CU177" s="228" t="e">
        <f t="shared" si="65"/>
        <v>#REF!</v>
      </c>
      <c r="CV177" s="225"/>
      <c r="CW177" s="58" t="str">
        <f t="shared" si="78"/>
        <v>EJECUCION</v>
      </c>
      <c r="CX177" s="292"/>
      <c r="CY177" s="60">
        <f t="shared" si="79"/>
        <v>42165</v>
      </c>
      <c r="CZ177" s="58">
        <f t="shared" si="80"/>
        <v>42195</v>
      </c>
      <c r="DA177" s="59">
        <f t="shared" si="70"/>
        <v>30</v>
      </c>
      <c r="DB177" s="160">
        <f t="shared" si="81"/>
        <v>112</v>
      </c>
      <c r="DC177" s="301">
        <f t="shared" si="66"/>
        <v>100</v>
      </c>
      <c r="DD177" s="299"/>
      <c r="DE177" s="59">
        <f t="shared" si="67"/>
        <v>100</v>
      </c>
      <c r="DF177" s="303" t="e">
        <f t="shared" si="68"/>
        <v>#REF!</v>
      </c>
    </row>
    <row r="178" spans="2:110" s="21" customFormat="1" ht="99.95" hidden="1" customHeight="1" x14ac:dyDescent="0.25">
      <c r="B178" s="307">
        <v>0.13333333333333333</v>
      </c>
      <c r="C178" s="95">
        <f t="shared" si="60"/>
        <v>88</v>
      </c>
      <c r="D178" s="1"/>
      <c r="E178" s="2" t="s">
        <v>32</v>
      </c>
      <c r="F178" s="81" t="s">
        <v>1230</v>
      </c>
      <c r="G178" s="76"/>
      <c r="H178" s="16">
        <v>42138</v>
      </c>
      <c r="I178" s="56" t="s">
        <v>105</v>
      </c>
      <c r="J178" s="14" t="s">
        <v>125</v>
      </c>
      <c r="K178" s="74" t="s">
        <v>1208</v>
      </c>
      <c r="L178" s="5">
        <v>88</v>
      </c>
      <c r="M178" s="13">
        <v>861017</v>
      </c>
      <c r="N178" s="13" t="s">
        <v>1078</v>
      </c>
      <c r="O178" s="8">
        <v>10000000</v>
      </c>
      <c r="P178" s="80" t="s">
        <v>20</v>
      </c>
      <c r="Q178" s="4" t="s">
        <v>15</v>
      </c>
      <c r="R178" s="69"/>
      <c r="S178" s="231"/>
      <c r="T178" s="70"/>
      <c r="U178" s="109">
        <v>88</v>
      </c>
      <c r="V178" s="203">
        <v>42139</v>
      </c>
      <c r="W178" s="204">
        <v>0</v>
      </c>
      <c r="X178" s="14" t="s">
        <v>58</v>
      </c>
      <c r="Y178" s="14" t="s">
        <v>159</v>
      </c>
      <c r="Z178" s="14" t="s">
        <v>80</v>
      </c>
      <c r="AA178" s="14" t="s">
        <v>80</v>
      </c>
      <c r="AB178" s="57" t="s">
        <v>1209</v>
      </c>
      <c r="AC178" s="15">
        <v>860007759</v>
      </c>
      <c r="AD178" s="2" t="s">
        <v>72</v>
      </c>
      <c r="AE178" s="4">
        <v>42137</v>
      </c>
      <c r="AF178" s="6" t="s">
        <v>788</v>
      </c>
      <c r="AG178" s="4" t="s">
        <v>169</v>
      </c>
      <c r="AH178" s="8">
        <v>94215</v>
      </c>
      <c r="AI178" s="4">
        <v>42137</v>
      </c>
      <c r="AJ178" s="305" t="s">
        <v>675</v>
      </c>
      <c r="AK178" s="306" t="s">
        <v>1420</v>
      </c>
      <c r="AL178" s="306" t="s">
        <v>679</v>
      </c>
      <c r="AM178" s="8"/>
      <c r="AN178" s="8">
        <v>10000000</v>
      </c>
      <c r="AO178" s="11"/>
      <c r="AP178" s="18">
        <f t="shared" si="61"/>
        <v>10000000</v>
      </c>
      <c r="AQ178" s="48" t="s">
        <v>40</v>
      </c>
      <c r="AR178" s="49" t="s">
        <v>101</v>
      </c>
      <c r="AS178" s="49" t="s">
        <v>101</v>
      </c>
      <c r="AT178" s="49" t="s">
        <v>101</v>
      </c>
      <c r="AU178" s="50" t="s">
        <v>101</v>
      </c>
      <c r="AV178" s="23">
        <v>42137</v>
      </c>
      <c r="AW178" s="4">
        <v>42185</v>
      </c>
      <c r="AX178" s="8">
        <f t="shared" si="82"/>
        <v>48</v>
      </c>
      <c r="AY178" s="8"/>
      <c r="AZ178" s="8"/>
      <c r="BA178" s="212" t="s">
        <v>144</v>
      </c>
      <c r="BB178" s="17" t="e">
        <f>LOOKUP(BA178,#REF!,#REF!)</f>
        <v>#REF!</v>
      </c>
      <c r="BC178" s="310"/>
      <c r="BD178" s="63"/>
      <c r="BE178" s="28"/>
      <c r="BF178" s="30"/>
      <c r="BG178" s="30"/>
      <c r="BH178" s="28"/>
      <c r="BI178" s="31"/>
      <c r="BJ178" s="66"/>
      <c r="BK178" s="79"/>
      <c r="BL178" s="32"/>
      <c r="BM178" s="32"/>
      <c r="BN178" s="55"/>
      <c r="BO178" s="33"/>
      <c r="BP178" s="67"/>
      <c r="BQ178" s="73"/>
      <c r="BR178" s="35"/>
      <c r="BS178" s="36"/>
      <c r="BT178" s="62"/>
      <c r="BU178" s="37"/>
      <c r="BV178" s="316">
        <f t="shared" si="62"/>
        <v>0</v>
      </c>
      <c r="BW178" s="317">
        <f t="shared" si="63"/>
        <v>0</v>
      </c>
      <c r="BX178" s="234">
        <f t="shared" si="64"/>
        <v>10000000</v>
      </c>
      <c r="BY178" s="41"/>
      <c r="BZ178" s="29"/>
      <c r="CA178" s="29"/>
      <c r="CB178" s="29"/>
      <c r="CC178" s="40"/>
      <c r="CD178" s="42"/>
      <c r="CE178" s="34"/>
      <c r="CF178" s="34"/>
      <c r="CG178" s="34"/>
      <c r="CH178" s="33"/>
      <c r="CI178" s="43"/>
      <c r="CJ178" s="44"/>
      <c r="CK178" s="38"/>
      <c r="CL178" s="38"/>
      <c r="CM178" s="39"/>
      <c r="CN178" s="45"/>
      <c r="CO178" s="71">
        <f t="shared" si="59"/>
        <v>42185</v>
      </c>
      <c r="CP178" s="46"/>
      <c r="CQ178" s="72"/>
      <c r="CR178" s="47"/>
      <c r="CS178" s="287" t="e">
        <f>+SUMIFS(#REF!,#REF!,AH178)</f>
        <v>#REF!</v>
      </c>
      <c r="CT178" s="288" t="e">
        <f>+SUMIFS(#REF!,#REF!,BD178)+SUMIFS(#REF!,#REF!,BJ178)+SUMIFS(#REF!,#REF!,BP178)</f>
        <v>#REF!</v>
      </c>
      <c r="CU178" s="228" t="e">
        <f t="shared" si="65"/>
        <v>#REF!</v>
      </c>
      <c r="CV178" s="225"/>
      <c r="CW178" s="58" t="str">
        <f t="shared" si="78"/>
        <v>EJECUCION</v>
      </c>
      <c r="CX178" s="292"/>
      <c r="CY178" s="60">
        <f t="shared" si="79"/>
        <v>42137</v>
      </c>
      <c r="CZ178" s="58">
        <f t="shared" si="80"/>
        <v>42185</v>
      </c>
      <c r="DA178" s="59">
        <f t="shared" si="70"/>
        <v>48</v>
      </c>
      <c r="DB178" s="160">
        <f t="shared" si="81"/>
        <v>140</v>
      </c>
      <c r="DC178" s="301">
        <f t="shared" si="66"/>
        <v>100</v>
      </c>
      <c r="DD178" s="299"/>
      <c r="DE178" s="59">
        <f t="shared" si="67"/>
        <v>100</v>
      </c>
      <c r="DF178" s="303" t="e">
        <f t="shared" si="68"/>
        <v>#REF!</v>
      </c>
    </row>
    <row r="179" spans="2:110" s="21" customFormat="1" ht="99.95" hidden="1" customHeight="1" x14ac:dyDescent="0.25">
      <c r="B179" s="307">
        <v>0.13333333333333333</v>
      </c>
      <c r="C179" s="95">
        <f t="shared" si="60"/>
        <v>87</v>
      </c>
      <c r="D179" s="1"/>
      <c r="E179" s="2" t="s">
        <v>221</v>
      </c>
      <c r="F179" s="81" t="s">
        <v>1229</v>
      </c>
      <c r="G179" s="76"/>
      <c r="H179" s="16">
        <v>42139</v>
      </c>
      <c r="I179" s="56" t="s">
        <v>105</v>
      </c>
      <c r="J179" s="14" t="s">
        <v>233</v>
      </c>
      <c r="K179" s="74" t="s">
        <v>1203</v>
      </c>
      <c r="L179" s="5">
        <v>231</v>
      </c>
      <c r="M179" s="13">
        <v>861117</v>
      </c>
      <c r="N179" s="13" t="s">
        <v>1078</v>
      </c>
      <c r="O179" s="8">
        <v>5100000</v>
      </c>
      <c r="P179" s="80" t="s">
        <v>20</v>
      </c>
      <c r="Q179" s="4" t="s">
        <v>15</v>
      </c>
      <c r="R179" s="69"/>
      <c r="S179" s="231"/>
      <c r="T179" s="70"/>
      <c r="U179" s="109">
        <v>87</v>
      </c>
      <c r="V179" s="203">
        <v>42139</v>
      </c>
      <c r="W179" s="204">
        <v>0</v>
      </c>
      <c r="X179" s="14" t="s">
        <v>58</v>
      </c>
      <c r="Y179" s="14" t="s">
        <v>151</v>
      </c>
      <c r="Z179" s="14" t="s">
        <v>95</v>
      </c>
      <c r="AA179" s="14" t="s">
        <v>1204</v>
      </c>
      <c r="AB179" s="57" t="s">
        <v>1205</v>
      </c>
      <c r="AC179" s="15">
        <v>890101681</v>
      </c>
      <c r="AD179" s="2" t="s">
        <v>71</v>
      </c>
      <c r="AE179" s="4">
        <v>42136</v>
      </c>
      <c r="AF179" s="6" t="s">
        <v>744</v>
      </c>
      <c r="AG179" s="4" t="s">
        <v>169</v>
      </c>
      <c r="AH179" s="8">
        <v>93115</v>
      </c>
      <c r="AI179" s="4">
        <v>42136</v>
      </c>
      <c r="AJ179" s="305" t="s">
        <v>680</v>
      </c>
      <c r="AK179" s="306" t="s">
        <v>1485</v>
      </c>
      <c r="AL179" s="306" t="s">
        <v>679</v>
      </c>
      <c r="AM179" s="8"/>
      <c r="AN179" s="8">
        <v>5100000</v>
      </c>
      <c r="AO179" s="11"/>
      <c r="AP179" s="18">
        <f t="shared" si="61"/>
        <v>5100000</v>
      </c>
      <c r="AQ179" s="48" t="s">
        <v>40</v>
      </c>
      <c r="AR179" s="49" t="s">
        <v>101</v>
      </c>
      <c r="AS179" s="49" t="s">
        <v>101</v>
      </c>
      <c r="AT179" s="49" t="s">
        <v>101</v>
      </c>
      <c r="AU179" s="50" t="s">
        <v>101</v>
      </c>
      <c r="AV179" s="92">
        <v>42275</v>
      </c>
      <c r="AW179" s="4">
        <v>42338</v>
      </c>
      <c r="AX179" s="8">
        <f t="shared" si="82"/>
        <v>63</v>
      </c>
      <c r="AY179" s="8"/>
      <c r="AZ179" s="8"/>
      <c r="BA179" s="212" t="s">
        <v>65</v>
      </c>
      <c r="BB179" s="17" t="e">
        <f>LOOKUP(BA179,#REF!,#REF!)</f>
        <v>#REF!</v>
      </c>
      <c r="BC179" s="310"/>
      <c r="BD179" s="63"/>
      <c r="BE179" s="28"/>
      <c r="BF179" s="30"/>
      <c r="BG179" s="30"/>
      <c r="BH179" s="28"/>
      <c r="BI179" s="31"/>
      <c r="BJ179" s="66"/>
      <c r="BK179" s="79"/>
      <c r="BL179" s="32"/>
      <c r="BM179" s="32"/>
      <c r="BN179" s="55"/>
      <c r="BO179" s="33"/>
      <c r="BP179" s="67"/>
      <c r="BQ179" s="73"/>
      <c r="BR179" s="35"/>
      <c r="BS179" s="36"/>
      <c r="BT179" s="62"/>
      <c r="BU179" s="37"/>
      <c r="BV179" s="316">
        <f t="shared" si="62"/>
        <v>0</v>
      </c>
      <c r="BW179" s="317">
        <f t="shared" si="63"/>
        <v>0</v>
      </c>
      <c r="BX179" s="234">
        <f t="shared" si="64"/>
        <v>5100000</v>
      </c>
      <c r="BY179" s="41"/>
      <c r="BZ179" s="29"/>
      <c r="CA179" s="29"/>
      <c r="CB179" s="29"/>
      <c r="CC179" s="40"/>
      <c r="CD179" s="42"/>
      <c r="CE179" s="34"/>
      <c r="CF179" s="34"/>
      <c r="CG179" s="34"/>
      <c r="CH179" s="33"/>
      <c r="CI179" s="43"/>
      <c r="CJ179" s="44"/>
      <c r="CK179" s="38"/>
      <c r="CL179" s="38"/>
      <c r="CM179" s="39"/>
      <c r="CN179" s="45"/>
      <c r="CO179" s="71">
        <f t="shared" si="59"/>
        <v>42338</v>
      </c>
      <c r="CP179" s="46"/>
      <c r="CQ179" s="72"/>
      <c r="CR179" s="47"/>
      <c r="CS179" s="287" t="e">
        <f>+SUMIFS(#REF!,#REF!,AH179)</f>
        <v>#REF!</v>
      </c>
      <c r="CT179" s="288" t="e">
        <f>+SUMIFS(#REF!,#REF!,BD179)+SUMIFS(#REF!,#REF!,BJ179)+SUMIFS(#REF!,#REF!,BP179)</f>
        <v>#REF!</v>
      </c>
      <c r="CU179" s="228" t="e">
        <f t="shared" si="65"/>
        <v>#REF!</v>
      </c>
      <c r="CV179" s="225"/>
      <c r="CW179" s="58" t="str">
        <f t="shared" si="78"/>
        <v>EJECUCION</v>
      </c>
      <c r="CX179" s="292"/>
      <c r="CY179" s="60">
        <f t="shared" si="79"/>
        <v>42275</v>
      </c>
      <c r="CZ179" s="58">
        <f t="shared" si="80"/>
        <v>42338</v>
      </c>
      <c r="DA179" s="59">
        <f t="shared" si="70"/>
        <v>63</v>
      </c>
      <c r="DB179" s="160">
        <f t="shared" si="81"/>
        <v>2</v>
      </c>
      <c r="DC179" s="301">
        <f t="shared" si="66"/>
        <v>3.1746031746031744</v>
      </c>
      <c r="DD179" s="299"/>
      <c r="DE179" s="59">
        <f t="shared" si="67"/>
        <v>3.1746031746031744</v>
      </c>
      <c r="DF179" s="303" t="e">
        <f t="shared" si="68"/>
        <v>#REF!</v>
      </c>
    </row>
    <row r="180" spans="2:110" s="21" customFormat="1" ht="99.95" hidden="1" customHeight="1" x14ac:dyDescent="0.25">
      <c r="B180" s="307">
        <v>0.13333333333333333</v>
      </c>
      <c r="C180" s="95">
        <f t="shared" si="60"/>
        <v>100</v>
      </c>
      <c r="D180" s="1"/>
      <c r="E180" s="2" t="s">
        <v>221</v>
      </c>
      <c r="F180" s="81" t="s">
        <v>1258</v>
      </c>
      <c r="G180" s="19" t="s">
        <v>1231</v>
      </c>
      <c r="H180" s="16">
        <v>42143</v>
      </c>
      <c r="I180" s="56" t="s">
        <v>105</v>
      </c>
      <c r="J180" s="14" t="s">
        <v>121</v>
      </c>
      <c r="K180" s="74" t="s">
        <v>1246</v>
      </c>
      <c r="L180" s="5">
        <v>185</v>
      </c>
      <c r="M180" s="13">
        <v>781815</v>
      </c>
      <c r="N180" s="13" t="s">
        <v>157</v>
      </c>
      <c r="O180" s="8">
        <v>12000000</v>
      </c>
      <c r="P180" s="80" t="s">
        <v>20</v>
      </c>
      <c r="Q180" s="4" t="s">
        <v>15</v>
      </c>
      <c r="R180" s="69"/>
      <c r="S180" s="231"/>
      <c r="T180" s="70"/>
      <c r="U180" s="110">
        <v>100</v>
      </c>
      <c r="V180" s="203">
        <v>42165</v>
      </c>
      <c r="W180" s="204">
        <v>0</v>
      </c>
      <c r="X180" s="14" t="s">
        <v>58</v>
      </c>
      <c r="Y180" s="14" t="s">
        <v>22</v>
      </c>
      <c r="Z180" s="14" t="s">
        <v>80</v>
      </c>
      <c r="AA180" s="14" t="s">
        <v>80</v>
      </c>
      <c r="AB180" s="6" t="s">
        <v>1247</v>
      </c>
      <c r="AC180" s="5">
        <v>891410137</v>
      </c>
      <c r="AD180" s="6" t="s">
        <v>67</v>
      </c>
      <c r="AE180" s="4">
        <v>42164</v>
      </c>
      <c r="AF180" s="6" t="s">
        <v>735</v>
      </c>
      <c r="AG180" s="4" t="s">
        <v>171</v>
      </c>
      <c r="AH180" s="8">
        <v>107115</v>
      </c>
      <c r="AI180" s="4">
        <v>42164</v>
      </c>
      <c r="AJ180" s="305" t="s">
        <v>680</v>
      </c>
      <c r="AK180" s="306" t="s">
        <v>1494</v>
      </c>
      <c r="AL180" s="306" t="s">
        <v>681</v>
      </c>
      <c r="AM180" s="8"/>
      <c r="AN180" s="8">
        <v>6000000</v>
      </c>
      <c r="AO180" s="11">
        <v>6000000</v>
      </c>
      <c r="AP180" s="18">
        <f t="shared" si="61"/>
        <v>12000000</v>
      </c>
      <c r="AQ180" s="48" t="s">
        <v>40</v>
      </c>
      <c r="AR180" s="49" t="s">
        <v>101</v>
      </c>
      <c r="AS180" s="49" t="s">
        <v>101</v>
      </c>
      <c r="AT180" s="49" t="s">
        <v>101</v>
      </c>
      <c r="AU180" s="50" t="s">
        <v>101</v>
      </c>
      <c r="AV180" s="23">
        <v>42164</v>
      </c>
      <c r="AW180" s="4">
        <v>42551</v>
      </c>
      <c r="AX180" s="8">
        <f t="shared" si="82"/>
        <v>387</v>
      </c>
      <c r="AY180" s="8"/>
      <c r="AZ180" s="8"/>
      <c r="BA180" s="212" t="s">
        <v>103</v>
      </c>
      <c r="BB180" s="17" t="e">
        <f>LOOKUP(BA180,#REF!,#REF!)</f>
        <v>#REF!</v>
      </c>
      <c r="BC180" s="310"/>
      <c r="BD180" s="63"/>
      <c r="BE180" s="28"/>
      <c r="BF180" s="30"/>
      <c r="BG180" s="30"/>
      <c r="BH180" s="28"/>
      <c r="BI180" s="31"/>
      <c r="BJ180" s="66"/>
      <c r="BK180" s="79"/>
      <c r="BL180" s="32"/>
      <c r="BM180" s="32"/>
      <c r="BN180" s="55"/>
      <c r="BO180" s="33"/>
      <c r="BP180" s="67"/>
      <c r="BQ180" s="73"/>
      <c r="BR180" s="35"/>
      <c r="BS180" s="36"/>
      <c r="BT180" s="62"/>
      <c r="BU180" s="37"/>
      <c r="BV180" s="316">
        <f t="shared" si="62"/>
        <v>6000000</v>
      </c>
      <c r="BW180" s="317">
        <f t="shared" si="63"/>
        <v>0</v>
      </c>
      <c r="BX180" s="234">
        <f t="shared" si="64"/>
        <v>12000000</v>
      </c>
      <c r="BY180" s="41"/>
      <c r="BZ180" s="29"/>
      <c r="CA180" s="29"/>
      <c r="CB180" s="29"/>
      <c r="CC180" s="40"/>
      <c r="CD180" s="42"/>
      <c r="CE180" s="34"/>
      <c r="CF180" s="34"/>
      <c r="CG180" s="34"/>
      <c r="CH180" s="33"/>
      <c r="CI180" s="43"/>
      <c r="CJ180" s="44"/>
      <c r="CK180" s="38"/>
      <c r="CL180" s="38"/>
      <c r="CM180" s="39"/>
      <c r="CN180" s="45"/>
      <c r="CO180" s="71">
        <f t="shared" si="59"/>
        <v>42551</v>
      </c>
      <c r="CP180" s="46"/>
      <c r="CQ180" s="72"/>
      <c r="CR180" s="47"/>
      <c r="CS180" s="287" t="e">
        <f>+SUMIFS(#REF!,#REF!,AH180)</f>
        <v>#REF!</v>
      </c>
      <c r="CT180" s="288" t="e">
        <f>+SUMIFS(#REF!,#REF!,BD180)+SUMIFS(#REF!,#REF!,BJ180)+SUMIFS(#REF!,#REF!,BP180)</f>
        <v>#REF!</v>
      </c>
      <c r="CU180" s="228" t="e">
        <f t="shared" si="65"/>
        <v>#REF!</v>
      </c>
      <c r="CV180" s="225"/>
      <c r="CW180" s="58" t="str">
        <f t="shared" si="78"/>
        <v>EJECUCION</v>
      </c>
      <c r="CX180" s="292"/>
      <c r="CY180" s="60">
        <f t="shared" si="79"/>
        <v>42164</v>
      </c>
      <c r="CZ180" s="58">
        <f t="shared" si="80"/>
        <v>42551</v>
      </c>
      <c r="DA180" s="59">
        <f t="shared" si="70"/>
        <v>387</v>
      </c>
      <c r="DB180" s="160">
        <f t="shared" si="81"/>
        <v>113</v>
      </c>
      <c r="DC180" s="301">
        <f t="shared" si="66"/>
        <v>29.198966408268735</v>
      </c>
      <c r="DD180" s="299"/>
      <c r="DE180" s="59">
        <f t="shared" si="67"/>
        <v>29.198966408268735</v>
      </c>
      <c r="DF180" s="303" t="e">
        <f t="shared" si="68"/>
        <v>#REF!</v>
      </c>
    </row>
    <row r="181" spans="2:110" s="21" customFormat="1" ht="99.95" hidden="1" customHeight="1" x14ac:dyDescent="0.25">
      <c r="B181" s="307">
        <v>0.13333333333333333</v>
      </c>
      <c r="C181" s="95">
        <f t="shared" si="60"/>
        <v>106</v>
      </c>
      <c r="D181" s="1"/>
      <c r="E181" s="2" t="s">
        <v>33</v>
      </c>
      <c r="F181" s="81" t="s">
        <v>1237</v>
      </c>
      <c r="G181" s="19" t="s">
        <v>1139</v>
      </c>
      <c r="H181" s="16">
        <v>42144</v>
      </c>
      <c r="I181" s="56" t="s">
        <v>105</v>
      </c>
      <c r="J181" s="14" t="s">
        <v>140</v>
      </c>
      <c r="K181" s="74" t="s">
        <v>1235</v>
      </c>
      <c r="L181" s="5">
        <v>176</v>
      </c>
      <c r="M181" s="13">
        <v>821119</v>
      </c>
      <c r="N181" s="13" t="s">
        <v>197</v>
      </c>
      <c r="O181" s="8">
        <v>275000</v>
      </c>
      <c r="P181" s="80" t="s">
        <v>20</v>
      </c>
      <c r="Q181" s="4" t="s">
        <v>15</v>
      </c>
      <c r="R181" s="69"/>
      <c r="S181" s="231"/>
      <c r="T181" s="70"/>
      <c r="U181" s="110">
        <v>106</v>
      </c>
      <c r="V181" s="203">
        <v>42174</v>
      </c>
      <c r="W181" s="204">
        <v>0</v>
      </c>
      <c r="X181" s="14" t="s">
        <v>130</v>
      </c>
      <c r="Y181" s="14" t="s">
        <v>130</v>
      </c>
      <c r="Z181" s="14" t="s">
        <v>80</v>
      </c>
      <c r="AA181" s="14" t="s">
        <v>80</v>
      </c>
      <c r="AB181" s="57" t="s">
        <v>1236</v>
      </c>
      <c r="AC181" s="15">
        <v>860509265</v>
      </c>
      <c r="AD181" s="2" t="s">
        <v>34</v>
      </c>
      <c r="AE181" s="4">
        <v>42173</v>
      </c>
      <c r="AF181" s="6" t="s">
        <v>796</v>
      </c>
      <c r="AG181" s="4" t="s">
        <v>174</v>
      </c>
      <c r="AH181" s="8">
        <v>112915</v>
      </c>
      <c r="AI181" s="4">
        <v>42173</v>
      </c>
      <c r="AJ181" s="305" t="s">
        <v>675</v>
      </c>
      <c r="AK181" s="306" t="s">
        <v>1502</v>
      </c>
      <c r="AL181" s="306" t="s">
        <v>691</v>
      </c>
      <c r="AM181" s="8"/>
      <c r="AN181" s="8">
        <v>275000</v>
      </c>
      <c r="AO181" s="11"/>
      <c r="AP181" s="18">
        <f t="shared" si="61"/>
        <v>275000</v>
      </c>
      <c r="AQ181" s="48" t="s">
        <v>40</v>
      </c>
      <c r="AR181" s="49" t="s">
        <v>101</v>
      </c>
      <c r="AS181" s="49" t="s">
        <v>101</v>
      </c>
      <c r="AT181" s="49" t="s">
        <v>101</v>
      </c>
      <c r="AU181" s="50" t="s">
        <v>101</v>
      </c>
      <c r="AV181" s="23">
        <v>42199</v>
      </c>
      <c r="AW181" s="4">
        <f>+AV181+365</f>
        <v>42564</v>
      </c>
      <c r="AX181" s="8">
        <f t="shared" si="82"/>
        <v>365</v>
      </c>
      <c r="AY181" s="8"/>
      <c r="AZ181" s="8"/>
      <c r="BA181" s="212" t="s">
        <v>141</v>
      </c>
      <c r="BB181" s="17" t="e">
        <f>LOOKUP(BA181,#REF!,#REF!)</f>
        <v>#REF!</v>
      </c>
      <c r="BC181" s="312" t="s">
        <v>1730</v>
      </c>
      <c r="BD181" s="63"/>
      <c r="BE181" s="28"/>
      <c r="BF181" s="30"/>
      <c r="BG181" s="30"/>
      <c r="BH181" s="28"/>
      <c r="BI181" s="31"/>
      <c r="BJ181" s="66"/>
      <c r="BK181" s="79"/>
      <c r="BL181" s="32"/>
      <c r="BM181" s="32"/>
      <c r="BN181" s="55"/>
      <c r="BO181" s="33"/>
      <c r="BP181" s="67"/>
      <c r="BQ181" s="73"/>
      <c r="BR181" s="35"/>
      <c r="BS181" s="36"/>
      <c r="BT181" s="62"/>
      <c r="BU181" s="37"/>
      <c r="BV181" s="316">
        <f t="shared" si="62"/>
        <v>0</v>
      </c>
      <c r="BW181" s="317">
        <f t="shared" si="63"/>
        <v>0</v>
      </c>
      <c r="BX181" s="234">
        <f t="shared" si="64"/>
        <v>275000</v>
      </c>
      <c r="BY181" s="41"/>
      <c r="BZ181" s="29"/>
      <c r="CA181" s="29"/>
      <c r="CB181" s="29"/>
      <c r="CC181" s="40"/>
      <c r="CD181" s="42"/>
      <c r="CE181" s="34"/>
      <c r="CF181" s="34"/>
      <c r="CG181" s="34"/>
      <c r="CH181" s="33"/>
      <c r="CI181" s="43"/>
      <c r="CJ181" s="44"/>
      <c r="CK181" s="38"/>
      <c r="CL181" s="38"/>
      <c r="CM181" s="39"/>
      <c r="CN181" s="45"/>
      <c r="CO181" s="71">
        <f t="shared" si="59"/>
        <v>42564</v>
      </c>
      <c r="CP181" s="46"/>
      <c r="CQ181" s="72"/>
      <c r="CR181" s="47"/>
      <c r="CS181" s="287" t="e">
        <f>+SUMIFS(#REF!,#REF!,AH181)</f>
        <v>#REF!</v>
      </c>
      <c r="CT181" s="288" t="e">
        <f>+SUMIFS(#REF!,#REF!,BD181)+SUMIFS(#REF!,#REF!,BJ181)+SUMIFS(#REF!,#REF!,BP181)</f>
        <v>#REF!</v>
      </c>
      <c r="CU181" s="228" t="e">
        <f t="shared" si="65"/>
        <v>#REF!</v>
      </c>
      <c r="CV181" s="225"/>
      <c r="CW181" s="58" t="str">
        <f t="shared" si="78"/>
        <v>EJECUCION</v>
      </c>
      <c r="CX181" s="292"/>
      <c r="CY181" s="60">
        <f t="shared" si="79"/>
        <v>42199</v>
      </c>
      <c r="CZ181" s="58">
        <f t="shared" si="80"/>
        <v>42564</v>
      </c>
      <c r="DA181" s="59">
        <f t="shared" si="70"/>
        <v>365</v>
      </c>
      <c r="DB181" s="160">
        <f t="shared" si="81"/>
        <v>78</v>
      </c>
      <c r="DC181" s="301">
        <f t="shared" si="66"/>
        <v>21.36986301369863</v>
      </c>
      <c r="DD181" s="299"/>
      <c r="DE181" s="59">
        <f t="shared" si="67"/>
        <v>21.36986301369863</v>
      </c>
      <c r="DF181" s="303" t="e">
        <f t="shared" si="68"/>
        <v>#REF!</v>
      </c>
    </row>
    <row r="182" spans="2:110" s="282" customFormat="1" ht="99.95" hidden="1" customHeight="1" x14ac:dyDescent="0.25">
      <c r="C182" s="236">
        <f t="shared" si="60"/>
        <v>0</v>
      </c>
      <c r="D182" s="236"/>
      <c r="E182" s="237" t="s">
        <v>32</v>
      </c>
      <c r="F182" s="238" t="s">
        <v>1224</v>
      </c>
      <c r="G182" s="239" t="s">
        <v>1198</v>
      </c>
      <c r="H182" s="240">
        <v>42145</v>
      </c>
      <c r="I182" s="241" t="s">
        <v>62</v>
      </c>
      <c r="J182" s="242" t="s">
        <v>230</v>
      </c>
      <c r="K182" s="243" t="s">
        <v>1202</v>
      </c>
      <c r="L182" s="244">
        <v>187</v>
      </c>
      <c r="M182" s="245">
        <v>781815</v>
      </c>
      <c r="N182" s="245" t="s">
        <v>1141</v>
      </c>
      <c r="O182" s="246">
        <v>5800000</v>
      </c>
      <c r="P182" s="247" t="s">
        <v>350</v>
      </c>
      <c r="Q182" s="220" t="s">
        <v>350</v>
      </c>
      <c r="R182" s="248"/>
      <c r="S182" s="249"/>
      <c r="T182" s="250"/>
      <c r="U182" s="284"/>
      <c r="V182" s="248">
        <v>42165</v>
      </c>
      <c r="W182" s="252">
        <v>0</v>
      </c>
      <c r="X182" s="242"/>
      <c r="Y182" s="242"/>
      <c r="Z182" s="242"/>
      <c r="AA182" s="242"/>
      <c r="AB182" s="253" t="s">
        <v>350</v>
      </c>
      <c r="AC182" s="254"/>
      <c r="AD182" s="237"/>
      <c r="AE182" s="220"/>
      <c r="AF182" s="255"/>
      <c r="AG182" s="220"/>
      <c r="AH182" s="246"/>
      <c r="AI182" s="220"/>
      <c r="AJ182" s="305" t="e">
        <v>#N/A</v>
      </c>
      <c r="AK182" s="306" t="e">
        <v>#N/A</v>
      </c>
      <c r="AL182" s="306" t="e">
        <v>#N/A</v>
      </c>
      <c r="AM182" s="246"/>
      <c r="AN182" s="246"/>
      <c r="AO182" s="252"/>
      <c r="AP182" s="256">
        <f t="shared" si="61"/>
        <v>0</v>
      </c>
      <c r="AQ182" s="257" t="s">
        <v>350</v>
      </c>
      <c r="AR182" s="258" t="s">
        <v>350</v>
      </c>
      <c r="AS182" s="258" t="s">
        <v>350</v>
      </c>
      <c r="AT182" s="258" t="s">
        <v>350</v>
      </c>
      <c r="AU182" s="259" t="s">
        <v>1677</v>
      </c>
      <c r="AV182" s="260"/>
      <c r="AW182" s="220"/>
      <c r="AX182" s="246"/>
      <c r="AY182" s="246"/>
      <c r="AZ182" s="246"/>
      <c r="BA182" s="261" t="s">
        <v>350</v>
      </c>
      <c r="BB182" s="262" t="e">
        <f>LOOKUP(BA182,#REF!,#REF!)</f>
        <v>#REF!</v>
      </c>
      <c r="BC182" s="311"/>
      <c r="BD182" s="283"/>
      <c r="BE182" s="248"/>
      <c r="BF182" s="246"/>
      <c r="BG182" s="246"/>
      <c r="BH182" s="248"/>
      <c r="BI182" s="264"/>
      <c r="BJ182" s="265"/>
      <c r="BK182" s="260"/>
      <c r="BL182" s="246"/>
      <c r="BM182" s="246"/>
      <c r="BN182" s="248"/>
      <c r="BO182" s="266"/>
      <c r="BP182" s="267"/>
      <c r="BQ182" s="268"/>
      <c r="BR182" s="252"/>
      <c r="BS182" s="246"/>
      <c r="BT182" s="248"/>
      <c r="BU182" s="266"/>
      <c r="BV182" s="316">
        <f t="shared" si="62"/>
        <v>0</v>
      </c>
      <c r="BW182" s="317">
        <f t="shared" si="63"/>
        <v>0</v>
      </c>
      <c r="BX182" s="234">
        <f t="shared" si="64"/>
        <v>0</v>
      </c>
      <c r="BY182" s="269"/>
      <c r="BZ182" s="220"/>
      <c r="CA182" s="220"/>
      <c r="CB182" s="220"/>
      <c r="CC182" s="266"/>
      <c r="CD182" s="269"/>
      <c r="CE182" s="220"/>
      <c r="CF182" s="220"/>
      <c r="CG182" s="220"/>
      <c r="CH182" s="266"/>
      <c r="CI182" s="270"/>
      <c r="CJ182" s="271"/>
      <c r="CK182" s="220"/>
      <c r="CL182" s="220"/>
      <c r="CM182" s="272"/>
      <c r="CN182" s="273"/>
      <c r="CO182" s="71"/>
      <c r="CP182" s="274"/>
      <c r="CQ182" s="275"/>
      <c r="CR182" s="276"/>
      <c r="CS182" s="287"/>
      <c r="CT182" s="288"/>
      <c r="CU182" s="228"/>
      <c r="CV182" s="277"/>
      <c r="CW182" s="279"/>
      <c r="CX182" s="292"/>
      <c r="CY182" s="278"/>
      <c r="CZ182" s="279"/>
      <c r="DA182" s="280"/>
      <c r="DB182" s="281"/>
      <c r="DC182" s="302"/>
      <c r="DD182" s="299"/>
      <c r="DE182" s="280">
        <f t="shared" si="67"/>
        <v>0</v>
      </c>
      <c r="DF182" s="303">
        <f t="shared" si="68"/>
        <v>0</v>
      </c>
    </row>
    <row r="183" spans="2:110" s="21" customFormat="1" ht="99.95" hidden="1" customHeight="1" x14ac:dyDescent="0.25">
      <c r="B183" s="307">
        <v>0.13333333333333333</v>
      </c>
      <c r="C183" s="95">
        <f t="shared" si="60"/>
        <v>99</v>
      </c>
      <c r="D183" s="1"/>
      <c r="E183" s="2" t="s">
        <v>32</v>
      </c>
      <c r="F183" s="81" t="s">
        <v>1252</v>
      </c>
      <c r="G183" s="19" t="s">
        <v>1232</v>
      </c>
      <c r="H183" s="16">
        <v>42145</v>
      </c>
      <c r="I183" s="56" t="s">
        <v>105</v>
      </c>
      <c r="J183" s="14" t="s">
        <v>124</v>
      </c>
      <c r="K183" s="74" t="s">
        <v>1238</v>
      </c>
      <c r="L183" s="5">
        <v>161</v>
      </c>
      <c r="M183" s="13">
        <v>81118</v>
      </c>
      <c r="N183" s="13" t="s">
        <v>875</v>
      </c>
      <c r="O183" s="8">
        <v>242755907</v>
      </c>
      <c r="P183" s="80" t="s">
        <v>20</v>
      </c>
      <c r="Q183" s="4" t="s">
        <v>15</v>
      </c>
      <c r="R183" s="69"/>
      <c r="S183" s="231"/>
      <c r="T183" s="70"/>
      <c r="U183" s="110">
        <v>99</v>
      </c>
      <c r="V183" s="203">
        <v>42165</v>
      </c>
      <c r="W183" s="204">
        <v>0</v>
      </c>
      <c r="X183" s="14" t="s">
        <v>58</v>
      </c>
      <c r="Y183" s="14" t="s">
        <v>22</v>
      </c>
      <c r="Z183" s="14" t="s">
        <v>80</v>
      </c>
      <c r="AA183" s="14" t="s">
        <v>80</v>
      </c>
      <c r="AB183" s="57" t="s">
        <v>1239</v>
      </c>
      <c r="AC183" s="15">
        <v>900387076</v>
      </c>
      <c r="AD183" s="2" t="s">
        <v>75</v>
      </c>
      <c r="AE183" s="4">
        <v>42164</v>
      </c>
      <c r="AF183" s="6" t="s">
        <v>813</v>
      </c>
      <c r="AG183" s="4" t="s">
        <v>173</v>
      </c>
      <c r="AH183" s="8">
        <v>107015</v>
      </c>
      <c r="AI183" s="4">
        <v>42164</v>
      </c>
      <c r="AJ183" s="305" t="s">
        <v>675</v>
      </c>
      <c r="AK183" s="306" t="s">
        <v>1493</v>
      </c>
      <c r="AL183" s="306" t="s">
        <v>678</v>
      </c>
      <c r="AM183" s="8"/>
      <c r="AN183" s="8">
        <v>242755907</v>
      </c>
      <c r="AO183" s="11"/>
      <c r="AP183" s="18">
        <f t="shared" si="61"/>
        <v>242755907</v>
      </c>
      <c r="AQ183" s="24" t="s">
        <v>1240</v>
      </c>
      <c r="AR183" s="25" t="s">
        <v>413</v>
      </c>
      <c r="AS183" s="25" t="s">
        <v>1241</v>
      </c>
      <c r="AT183" s="25" t="s">
        <v>194</v>
      </c>
      <c r="AU183" s="26">
        <v>42173</v>
      </c>
      <c r="AV183" s="23">
        <v>42173</v>
      </c>
      <c r="AW183" s="4">
        <f>+AV183+15</f>
        <v>42188</v>
      </c>
      <c r="AX183" s="8">
        <f t="shared" ref="AX183:AX189" si="83">+AW183-AV183</f>
        <v>15</v>
      </c>
      <c r="AY183" s="7">
        <f>+AW183+(3*365)</f>
        <v>43283</v>
      </c>
      <c r="AZ183" s="8"/>
      <c r="BA183" s="212" t="s">
        <v>102</v>
      </c>
      <c r="BB183" s="17" t="e">
        <f>LOOKUP(BA183,#REF!,#REF!)</f>
        <v>#REF!</v>
      </c>
      <c r="BC183" s="310"/>
      <c r="BD183" s="63"/>
      <c r="BE183" s="28"/>
      <c r="BF183" s="30"/>
      <c r="BG183" s="30"/>
      <c r="BH183" s="28"/>
      <c r="BI183" s="31"/>
      <c r="BJ183" s="66"/>
      <c r="BK183" s="79"/>
      <c r="BL183" s="32"/>
      <c r="BM183" s="32"/>
      <c r="BN183" s="55"/>
      <c r="BO183" s="33"/>
      <c r="BP183" s="67"/>
      <c r="BQ183" s="73"/>
      <c r="BR183" s="35"/>
      <c r="BS183" s="36"/>
      <c r="BT183" s="62"/>
      <c r="BU183" s="37"/>
      <c r="BV183" s="316">
        <f t="shared" si="62"/>
        <v>0</v>
      </c>
      <c r="BW183" s="317">
        <f t="shared" si="63"/>
        <v>0</v>
      </c>
      <c r="BX183" s="234">
        <f t="shared" si="64"/>
        <v>242755907</v>
      </c>
      <c r="BY183" s="41"/>
      <c r="BZ183" s="29"/>
      <c r="CA183" s="29"/>
      <c r="CB183" s="29"/>
      <c r="CC183" s="40"/>
      <c r="CD183" s="42"/>
      <c r="CE183" s="34"/>
      <c r="CF183" s="34"/>
      <c r="CG183" s="34"/>
      <c r="CH183" s="33"/>
      <c r="CI183" s="43"/>
      <c r="CJ183" s="44"/>
      <c r="CK183" s="38"/>
      <c r="CL183" s="38"/>
      <c r="CM183" s="39"/>
      <c r="CN183" s="45"/>
      <c r="CO183" s="71">
        <f t="shared" ref="CO183:CO228" si="84">+IF(BZ183&gt;AW183,IF(CE183&gt;BZ183,IF(CJ183&gt;CE183,CJ183,CE183),BZ183),AW183)</f>
        <v>42188</v>
      </c>
      <c r="CP183" s="46"/>
      <c r="CQ183" s="72"/>
      <c r="CR183" s="47"/>
      <c r="CS183" s="287" t="e">
        <f>+SUMIFS(#REF!,#REF!,AH183)</f>
        <v>#REF!</v>
      </c>
      <c r="CT183" s="288" t="e">
        <f>+SUMIFS(#REF!,#REF!,BD183)+SUMIFS(#REF!,#REF!,BJ183)+SUMIFS(#REF!,#REF!,BP183)</f>
        <v>#REF!</v>
      </c>
      <c r="CU183" s="228" t="e">
        <f t="shared" si="65"/>
        <v>#REF!</v>
      </c>
      <c r="CV183" s="225"/>
      <c r="CW183" s="58" t="str">
        <f t="shared" ref="CW183:CW189" si="85">+Q183</f>
        <v>EJECUCION</v>
      </c>
      <c r="CX183" s="292"/>
      <c r="CY183" s="60">
        <f t="shared" ref="CY183:CY189" si="86">+AV183</f>
        <v>42173</v>
      </c>
      <c r="CZ183" s="58">
        <f t="shared" ref="CZ183:CZ189" si="87">+CO183</f>
        <v>42188</v>
      </c>
      <c r="DA183" s="59">
        <f t="shared" si="70"/>
        <v>15</v>
      </c>
      <c r="DB183" s="160">
        <f t="shared" ref="DB183:DB189" si="88">+$DD$1-CY183</f>
        <v>104</v>
      </c>
      <c r="DC183" s="301">
        <f t="shared" si="66"/>
        <v>100</v>
      </c>
      <c r="DD183" s="299"/>
      <c r="DE183" s="59">
        <f t="shared" si="67"/>
        <v>100</v>
      </c>
      <c r="DF183" s="303" t="e">
        <f t="shared" si="68"/>
        <v>#REF!</v>
      </c>
    </row>
    <row r="184" spans="2:110" s="21" customFormat="1" ht="99.95" hidden="1" customHeight="1" x14ac:dyDescent="0.25">
      <c r="B184" s="307">
        <v>0.13333333333333333</v>
      </c>
      <c r="C184" s="100">
        <f t="shared" si="60"/>
        <v>2728</v>
      </c>
      <c r="D184" s="1"/>
      <c r="E184" s="2" t="s">
        <v>211</v>
      </c>
      <c r="F184" s="81" t="s">
        <v>1267</v>
      </c>
      <c r="G184" s="76"/>
      <c r="H184" s="16">
        <v>42145</v>
      </c>
      <c r="I184" s="56" t="s">
        <v>212</v>
      </c>
      <c r="J184" s="14" t="s">
        <v>124</v>
      </c>
      <c r="K184" s="74" t="s">
        <v>1250</v>
      </c>
      <c r="L184" s="5"/>
      <c r="M184" s="13"/>
      <c r="N184" s="13"/>
      <c r="O184" s="8">
        <f>+AN184</f>
        <v>4299000</v>
      </c>
      <c r="P184" s="80" t="s">
        <v>20</v>
      </c>
      <c r="Q184" s="4" t="s">
        <v>15</v>
      </c>
      <c r="R184" s="69"/>
      <c r="S184" s="231"/>
      <c r="T184" s="70"/>
      <c r="U184" s="109">
        <v>2728</v>
      </c>
      <c r="V184" s="203">
        <v>42145</v>
      </c>
      <c r="W184" s="204">
        <v>0</v>
      </c>
      <c r="X184" s="14" t="s">
        <v>21</v>
      </c>
      <c r="Y184" s="14" t="s">
        <v>21</v>
      </c>
      <c r="Z184" s="14" t="s">
        <v>80</v>
      </c>
      <c r="AA184" s="14" t="s">
        <v>80</v>
      </c>
      <c r="AB184" s="57" t="s">
        <v>485</v>
      </c>
      <c r="AC184" s="15">
        <v>890900943</v>
      </c>
      <c r="AD184" s="2" t="s">
        <v>34</v>
      </c>
      <c r="AE184" s="4">
        <v>42145</v>
      </c>
      <c r="AF184" s="6" t="s">
        <v>812</v>
      </c>
      <c r="AG184" s="4" t="s">
        <v>173</v>
      </c>
      <c r="AH184" s="8">
        <v>98515</v>
      </c>
      <c r="AI184" s="4">
        <v>42149</v>
      </c>
      <c r="AJ184" s="305" t="s">
        <v>675</v>
      </c>
      <c r="AK184" s="306" t="s">
        <v>798</v>
      </c>
      <c r="AL184" s="306" t="s">
        <v>679</v>
      </c>
      <c r="AM184" s="8"/>
      <c r="AN184" s="8">
        <v>4299000</v>
      </c>
      <c r="AO184" s="11"/>
      <c r="AP184" s="18">
        <f t="shared" si="61"/>
        <v>4299000</v>
      </c>
      <c r="AQ184" s="48" t="s">
        <v>40</v>
      </c>
      <c r="AR184" s="49" t="s">
        <v>101</v>
      </c>
      <c r="AS184" s="49" t="s">
        <v>101</v>
      </c>
      <c r="AT184" s="49" t="s">
        <v>101</v>
      </c>
      <c r="AU184" s="50" t="s">
        <v>101</v>
      </c>
      <c r="AV184" s="23">
        <v>42145</v>
      </c>
      <c r="AW184" s="4">
        <v>42178</v>
      </c>
      <c r="AX184" s="8">
        <f t="shared" si="83"/>
        <v>33</v>
      </c>
      <c r="AY184" s="8"/>
      <c r="AZ184" s="8"/>
      <c r="BA184" s="212" t="s">
        <v>49</v>
      </c>
      <c r="BB184" s="17" t="e">
        <f>LOOKUP(BA184,#REF!,#REF!)</f>
        <v>#REF!</v>
      </c>
      <c r="BC184" s="310"/>
      <c r="BD184" s="63"/>
      <c r="BE184" s="28"/>
      <c r="BF184" s="30"/>
      <c r="BG184" s="30"/>
      <c r="BH184" s="28"/>
      <c r="BI184" s="31"/>
      <c r="BJ184" s="66"/>
      <c r="BK184" s="79"/>
      <c r="BL184" s="32"/>
      <c r="BM184" s="32"/>
      <c r="BN184" s="55"/>
      <c r="BO184" s="33"/>
      <c r="BP184" s="67"/>
      <c r="BQ184" s="73"/>
      <c r="BR184" s="35"/>
      <c r="BS184" s="36"/>
      <c r="BT184" s="62"/>
      <c r="BU184" s="37"/>
      <c r="BV184" s="316">
        <f t="shared" si="62"/>
        <v>0</v>
      </c>
      <c r="BW184" s="317">
        <f t="shared" si="63"/>
        <v>0</v>
      </c>
      <c r="BX184" s="234">
        <f t="shared" si="64"/>
        <v>4299000</v>
      </c>
      <c r="BY184" s="41"/>
      <c r="BZ184" s="29"/>
      <c r="CA184" s="29"/>
      <c r="CB184" s="29"/>
      <c r="CC184" s="40"/>
      <c r="CD184" s="42"/>
      <c r="CE184" s="34"/>
      <c r="CF184" s="34"/>
      <c r="CG184" s="34"/>
      <c r="CH184" s="33"/>
      <c r="CI184" s="43"/>
      <c r="CJ184" s="44"/>
      <c r="CK184" s="38"/>
      <c r="CL184" s="38"/>
      <c r="CM184" s="39"/>
      <c r="CN184" s="45"/>
      <c r="CO184" s="71">
        <f t="shared" si="84"/>
        <v>42178</v>
      </c>
      <c r="CP184" s="46"/>
      <c r="CQ184" s="72"/>
      <c r="CR184" s="47"/>
      <c r="CS184" s="287" t="e">
        <f>+SUMIFS(#REF!,#REF!,AH184)</f>
        <v>#REF!</v>
      </c>
      <c r="CT184" s="288" t="e">
        <f>+SUMIFS(#REF!,#REF!,BD184)+SUMIFS(#REF!,#REF!,BJ184)+SUMIFS(#REF!,#REF!,BP184)</f>
        <v>#REF!</v>
      </c>
      <c r="CU184" s="228" t="e">
        <f t="shared" si="65"/>
        <v>#REF!</v>
      </c>
      <c r="CV184" s="225"/>
      <c r="CW184" s="58" t="str">
        <f t="shared" si="85"/>
        <v>EJECUCION</v>
      </c>
      <c r="CX184" s="292"/>
      <c r="CY184" s="60">
        <f t="shared" si="86"/>
        <v>42145</v>
      </c>
      <c r="CZ184" s="58">
        <f t="shared" si="87"/>
        <v>42178</v>
      </c>
      <c r="DA184" s="59">
        <f t="shared" si="70"/>
        <v>33</v>
      </c>
      <c r="DB184" s="160">
        <f t="shared" si="88"/>
        <v>132</v>
      </c>
      <c r="DC184" s="301">
        <f t="shared" si="66"/>
        <v>100</v>
      </c>
      <c r="DD184" s="299"/>
      <c r="DE184" s="59">
        <f t="shared" si="67"/>
        <v>100</v>
      </c>
      <c r="DF184" s="303" t="e">
        <f t="shared" si="68"/>
        <v>#REF!</v>
      </c>
    </row>
    <row r="185" spans="2:110" s="21" customFormat="1" ht="99.95" hidden="1" customHeight="1" x14ac:dyDescent="0.25">
      <c r="B185" s="307">
        <v>0.13333333333333333</v>
      </c>
      <c r="C185" s="100">
        <f t="shared" si="60"/>
        <v>2729</v>
      </c>
      <c r="D185" s="1"/>
      <c r="E185" s="2" t="s">
        <v>211</v>
      </c>
      <c r="F185" s="81" t="s">
        <v>1266</v>
      </c>
      <c r="G185" s="76"/>
      <c r="H185" s="16">
        <v>42145</v>
      </c>
      <c r="I185" s="56" t="s">
        <v>212</v>
      </c>
      <c r="J185" s="14" t="s">
        <v>124</v>
      </c>
      <c r="K185" s="74" t="s">
        <v>1251</v>
      </c>
      <c r="L185" s="5"/>
      <c r="M185" s="13"/>
      <c r="N185" s="13"/>
      <c r="O185" s="8">
        <f>+AN185</f>
        <v>13614000</v>
      </c>
      <c r="P185" s="80" t="s">
        <v>20</v>
      </c>
      <c r="Q185" s="4" t="s">
        <v>15</v>
      </c>
      <c r="R185" s="69"/>
      <c r="S185" s="231"/>
      <c r="T185" s="70"/>
      <c r="U185" s="109">
        <v>2729</v>
      </c>
      <c r="V185" s="203">
        <v>42145</v>
      </c>
      <c r="W185" s="204">
        <v>0</v>
      </c>
      <c r="X185" s="14" t="s">
        <v>21</v>
      </c>
      <c r="Y185" s="14" t="s">
        <v>21</v>
      </c>
      <c r="Z185" s="14" t="s">
        <v>80</v>
      </c>
      <c r="AA185" s="14" t="s">
        <v>80</v>
      </c>
      <c r="AB185" s="57" t="s">
        <v>485</v>
      </c>
      <c r="AC185" s="15">
        <v>890900943</v>
      </c>
      <c r="AD185" s="2" t="s">
        <v>34</v>
      </c>
      <c r="AE185" s="4">
        <v>42145</v>
      </c>
      <c r="AF185" s="6" t="s">
        <v>831</v>
      </c>
      <c r="AG185" s="4" t="s">
        <v>173</v>
      </c>
      <c r="AH185" s="8">
        <v>98615</v>
      </c>
      <c r="AI185" s="4">
        <v>42149</v>
      </c>
      <c r="AJ185" s="305" t="s">
        <v>675</v>
      </c>
      <c r="AK185" s="306" t="s">
        <v>798</v>
      </c>
      <c r="AL185" s="306" t="s">
        <v>679</v>
      </c>
      <c r="AM185" s="8"/>
      <c r="AN185" s="8">
        <v>13614000</v>
      </c>
      <c r="AO185" s="11"/>
      <c r="AP185" s="18">
        <f t="shared" si="61"/>
        <v>13614000</v>
      </c>
      <c r="AQ185" s="48" t="s">
        <v>40</v>
      </c>
      <c r="AR185" s="49" t="s">
        <v>101</v>
      </c>
      <c r="AS185" s="49" t="s">
        <v>101</v>
      </c>
      <c r="AT185" s="49" t="s">
        <v>101</v>
      </c>
      <c r="AU185" s="50" t="s">
        <v>101</v>
      </c>
      <c r="AV185" s="23">
        <v>42145</v>
      </c>
      <c r="AW185" s="4">
        <v>42178</v>
      </c>
      <c r="AX185" s="8">
        <f t="shared" si="83"/>
        <v>33</v>
      </c>
      <c r="AY185" s="8"/>
      <c r="AZ185" s="8"/>
      <c r="BA185" s="212" t="s">
        <v>115</v>
      </c>
      <c r="BB185" s="17" t="e">
        <f>LOOKUP(BA185,#REF!,#REF!)</f>
        <v>#REF!</v>
      </c>
      <c r="BC185" s="310"/>
      <c r="BD185" s="63"/>
      <c r="BE185" s="28"/>
      <c r="BF185" s="30"/>
      <c r="BG185" s="30"/>
      <c r="BH185" s="28"/>
      <c r="BI185" s="31"/>
      <c r="BJ185" s="66"/>
      <c r="BK185" s="79"/>
      <c r="BL185" s="32"/>
      <c r="BM185" s="32"/>
      <c r="BN185" s="55"/>
      <c r="BO185" s="33"/>
      <c r="BP185" s="67"/>
      <c r="BQ185" s="73"/>
      <c r="BR185" s="35"/>
      <c r="BS185" s="36"/>
      <c r="BT185" s="62"/>
      <c r="BU185" s="37"/>
      <c r="BV185" s="316">
        <f t="shared" si="62"/>
        <v>0</v>
      </c>
      <c r="BW185" s="317">
        <f t="shared" si="63"/>
        <v>0</v>
      </c>
      <c r="BX185" s="234">
        <f t="shared" si="64"/>
        <v>13614000</v>
      </c>
      <c r="BY185" s="41"/>
      <c r="BZ185" s="29"/>
      <c r="CA185" s="29"/>
      <c r="CB185" s="29"/>
      <c r="CC185" s="40"/>
      <c r="CD185" s="42"/>
      <c r="CE185" s="34"/>
      <c r="CF185" s="34"/>
      <c r="CG185" s="34"/>
      <c r="CH185" s="33"/>
      <c r="CI185" s="43"/>
      <c r="CJ185" s="44"/>
      <c r="CK185" s="38"/>
      <c r="CL185" s="38"/>
      <c r="CM185" s="39"/>
      <c r="CN185" s="45"/>
      <c r="CO185" s="71">
        <f t="shared" si="84"/>
        <v>42178</v>
      </c>
      <c r="CP185" s="46"/>
      <c r="CQ185" s="72"/>
      <c r="CR185" s="47"/>
      <c r="CS185" s="287" t="e">
        <f>+SUMIFS(#REF!,#REF!,AH185)</f>
        <v>#REF!</v>
      </c>
      <c r="CT185" s="288" t="e">
        <f>+SUMIFS(#REF!,#REF!,BD185)+SUMIFS(#REF!,#REF!,BJ185)+SUMIFS(#REF!,#REF!,BP185)</f>
        <v>#REF!</v>
      </c>
      <c r="CU185" s="228" t="e">
        <f t="shared" si="65"/>
        <v>#REF!</v>
      </c>
      <c r="CV185" s="225"/>
      <c r="CW185" s="58" t="str">
        <f t="shared" si="85"/>
        <v>EJECUCION</v>
      </c>
      <c r="CX185" s="292"/>
      <c r="CY185" s="60">
        <f t="shared" si="86"/>
        <v>42145</v>
      </c>
      <c r="CZ185" s="58">
        <f t="shared" si="87"/>
        <v>42178</v>
      </c>
      <c r="DA185" s="59">
        <f t="shared" si="70"/>
        <v>33</v>
      </c>
      <c r="DB185" s="160">
        <f t="shared" si="88"/>
        <v>132</v>
      </c>
      <c r="DC185" s="301">
        <f t="shared" si="66"/>
        <v>100</v>
      </c>
      <c r="DD185" s="299"/>
      <c r="DE185" s="59">
        <f t="shared" si="67"/>
        <v>100</v>
      </c>
      <c r="DF185" s="303" t="e">
        <f t="shared" si="68"/>
        <v>#REF!</v>
      </c>
    </row>
    <row r="186" spans="2:110" s="21" customFormat="1" ht="99.95" hidden="1" customHeight="1" x14ac:dyDescent="0.25">
      <c r="B186" s="308" t="s">
        <v>1674</v>
      </c>
      <c r="C186" s="95">
        <f t="shared" si="60"/>
        <v>118</v>
      </c>
      <c r="D186" s="1"/>
      <c r="E186" s="2" t="s">
        <v>33</v>
      </c>
      <c r="F186" s="81" t="s">
        <v>1222</v>
      </c>
      <c r="G186" s="19" t="s">
        <v>1049</v>
      </c>
      <c r="H186" s="16">
        <v>42149</v>
      </c>
      <c r="I186" s="56" t="s">
        <v>110</v>
      </c>
      <c r="J186" s="14" t="s">
        <v>124</v>
      </c>
      <c r="K186" s="74" t="s">
        <v>1215</v>
      </c>
      <c r="L186" s="5">
        <v>179</v>
      </c>
      <c r="M186" s="13">
        <v>811017</v>
      </c>
      <c r="N186" s="13" t="s">
        <v>875</v>
      </c>
      <c r="O186" s="8">
        <v>74808000</v>
      </c>
      <c r="P186" s="80" t="s">
        <v>20</v>
      </c>
      <c r="Q186" s="4" t="s">
        <v>15</v>
      </c>
      <c r="R186" s="69"/>
      <c r="S186" s="231"/>
      <c r="T186" s="70"/>
      <c r="U186" s="110">
        <v>118</v>
      </c>
      <c r="V186" s="203">
        <v>42202</v>
      </c>
      <c r="W186" s="204">
        <v>0</v>
      </c>
      <c r="X186" s="14" t="s">
        <v>58</v>
      </c>
      <c r="Y186" s="14" t="s">
        <v>22</v>
      </c>
      <c r="Z186" s="14" t="s">
        <v>80</v>
      </c>
      <c r="AA186" s="14" t="s">
        <v>80</v>
      </c>
      <c r="AB186" s="57" t="s">
        <v>1552</v>
      </c>
      <c r="AC186" s="15">
        <v>800039398</v>
      </c>
      <c r="AD186" s="2" t="s">
        <v>76</v>
      </c>
      <c r="AE186" s="4">
        <v>42201</v>
      </c>
      <c r="AF186" s="6" t="s">
        <v>815</v>
      </c>
      <c r="AG186" s="4" t="s">
        <v>531</v>
      </c>
      <c r="AH186" s="8">
        <v>132215</v>
      </c>
      <c r="AI186" s="4">
        <v>42201</v>
      </c>
      <c r="AJ186" s="305" t="s">
        <v>680</v>
      </c>
      <c r="AK186" s="306" t="s">
        <v>1558</v>
      </c>
      <c r="AL186" s="306" t="s">
        <v>677</v>
      </c>
      <c r="AM186" s="8"/>
      <c r="AN186" s="8">
        <v>73999971</v>
      </c>
      <c r="AO186" s="11"/>
      <c r="AP186" s="18">
        <f t="shared" si="61"/>
        <v>73999971</v>
      </c>
      <c r="AQ186" s="24" t="s">
        <v>1187</v>
      </c>
      <c r="AR186" s="25" t="s">
        <v>1216</v>
      </c>
      <c r="AS186" s="25" t="s">
        <v>1217</v>
      </c>
      <c r="AT186" s="25" t="s">
        <v>320</v>
      </c>
      <c r="AU186" s="26">
        <v>42208</v>
      </c>
      <c r="AV186" s="23">
        <v>42209</v>
      </c>
      <c r="AW186" s="4">
        <v>42353</v>
      </c>
      <c r="AX186" s="8">
        <f t="shared" si="83"/>
        <v>144</v>
      </c>
      <c r="AY186" s="7">
        <f>+AW186+(3*365)</f>
        <v>43448</v>
      </c>
      <c r="AZ186" s="8"/>
      <c r="BA186" s="212" t="s">
        <v>120</v>
      </c>
      <c r="BB186" s="17" t="e">
        <f>LOOKUP(BA186,#REF!,#REF!)</f>
        <v>#REF!</v>
      </c>
      <c r="BC186" s="312" t="s">
        <v>1758</v>
      </c>
      <c r="BD186" s="63"/>
      <c r="BE186" s="28"/>
      <c r="BF186" s="30"/>
      <c r="BG186" s="30"/>
      <c r="BH186" s="28"/>
      <c r="BI186" s="31"/>
      <c r="BJ186" s="66"/>
      <c r="BK186" s="79"/>
      <c r="BL186" s="32"/>
      <c r="BM186" s="32"/>
      <c r="BN186" s="55"/>
      <c r="BO186" s="33"/>
      <c r="BP186" s="67"/>
      <c r="BQ186" s="73"/>
      <c r="BR186" s="35"/>
      <c r="BS186" s="36"/>
      <c r="BT186" s="62"/>
      <c r="BU186" s="37"/>
      <c r="BV186" s="316">
        <f t="shared" si="62"/>
        <v>0</v>
      </c>
      <c r="BW186" s="317">
        <f t="shared" si="63"/>
        <v>0</v>
      </c>
      <c r="BX186" s="234">
        <f t="shared" si="64"/>
        <v>73999971</v>
      </c>
      <c r="BY186" s="41"/>
      <c r="BZ186" s="29"/>
      <c r="CA186" s="29"/>
      <c r="CB186" s="29"/>
      <c r="CC186" s="40"/>
      <c r="CD186" s="42"/>
      <c r="CE186" s="34"/>
      <c r="CF186" s="34"/>
      <c r="CG186" s="34"/>
      <c r="CH186" s="33"/>
      <c r="CI186" s="43"/>
      <c r="CJ186" s="44"/>
      <c r="CK186" s="38"/>
      <c r="CL186" s="38"/>
      <c r="CM186" s="39"/>
      <c r="CN186" s="45"/>
      <c r="CO186" s="71">
        <f t="shared" si="84"/>
        <v>42353</v>
      </c>
      <c r="CP186" s="46"/>
      <c r="CQ186" s="72"/>
      <c r="CR186" s="47"/>
      <c r="CS186" s="287" t="e">
        <f>+SUMIFS(#REF!,#REF!,AH186)</f>
        <v>#REF!</v>
      </c>
      <c r="CT186" s="288" t="e">
        <f>+SUMIFS(#REF!,#REF!,BD186)+SUMIFS(#REF!,#REF!,BJ186)+SUMIFS(#REF!,#REF!,BP186)</f>
        <v>#REF!</v>
      </c>
      <c r="CU186" s="228" t="e">
        <f t="shared" si="65"/>
        <v>#REF!</v>
      </c>
      <c r="CV186" s="225"/>
      <c r="CW186" s="58" t="str">
        <f t="shared" si="85"/>
        <v>EJECUCION</v>
      </c>
      <c r="CX186" s="292"/>
      <c r="CY186" s="60">
        <f t="shared" si="86"/>
        <v>42209</v>
      </c>
      <c r="CZ186" s="58">
        <f t="shared" si="87"/>
        <v>42353</v>
      </c>
      <c r="DA186" s="59">
        <f t="shared" si="70"/>
        <v>144</v>
      </c>
      <c r="DB186" s="160">
        <f t="shared" si="88"/>
        <v>68</v>
      </c>
      <c r="DC186" s="301">
        <f t="shared" si="66"/>
        <v>47.222222222222221</v>
      </c>
      <c r="DD186" s="299"/>
      <c r="DE186" s="59">
        <f t="shared" si="67"/>
        <v>47.222222222222221</v>
      </c>
      <c r="DF186" s="303" t="e">
        <f t="shared" si="68"/>
        <v>#REF!</v>
      </c>
    </row>
    <row r="187" spans="2:110" s="21" customFormat="1" ht="99.95" hidden="1" customHeight="1" x14ac:dyDescent="0.25">
      <c r="B187" s="307">
        <v>0.13333333333333333</v>
      </c>
      <c r="C187" s="95">
        <f t="shared" si="60"/>
        <v>105</v>
      </c>
      <c r="D187" s="1"/>
      <c r="E187" s="2" t="s">
        <v>32</v>
      </c>
      <c r="F187" s="81" t="s">
        <v>1253</v>
      </c>
      <c r="G187" s="19" t="s">
        <v>1233</v>
      </c>
      <c r="H187" s="16">
        <v>42149</v>
      </c>
      <c r="I187" s="56" t="s">
        <v>105</v>
      </c>
      <c r="J187" s="14" t="s">
        <v>140</v>
      </c>
      <c r="K187" s="74" t="s">
        <v>1242</v>
      </c>
      <c r="L187" s="5">
        <v>6</v>
      </c>
      <c r="M187" s="13">
        <v>821119</v>
      </c>
      <c r="N187" s="13" t="s">
        <v>197</v>
      </c>
      <c r="O187" s="8">
        <v>1010000</v>
      </c>
      <c r="P187" s="80" t="s">
        <v>20</v>
      </c>
      <c r="Q187" s="4" t="s">
        <v>15</v>
      </c>
      <c r="R187" s="69"/>
      <c r="S187" s="231"/>
      <c r="T187" s="70"/>
      <c r="U187" s="110">
        <v>105</v>
      </c>
      <c r="V187" s="203">
        <v>42173</v>
      </c>
      <c r="W187" s="204">
        <v>0</v>
      </c>
      <c r="X187" s="14" t="s">
        <v>58</v>
      </c>
      <c r="Y187" s="14" t="s">
        <v>1243</v>
      </c>
      <c r="Z187" s="14" t="s">
        <v>80</v>
      </c>
      <c r="AA187" s="14" t="s">
        <v>80</v>
      </c>
      <c r="AB187" s="57" t="s">
        <v>1244</v>
      </c>
      <c r="AC187" s="5">
        <v>800249557</v>
      </c>
      <c r="AD187" s="2" t="s">
        <v>67</v>
      </c>
      <c r="AE187" s="4">
        <v>42172</v>
      </c>
      <c r="AF187" s="6" t="s">
        <v>797</v>
      </c>
      <c r="AG187" s="4" t="s">
        <v>174</v>
      </c>
      <c r="AH187" s="8">
        <v>112615</v>
      </c>
      <c r="AI187" s="4">
        <v>42172</v>
      </c>
      <c r="AJ187" s="305" t="s">
        <v>675</v>
      </c>
      <c r="AK187" s="306" t="s">
        <v>1500</v>
      </c>
      <c r="AL187" s="306" t="s">
        <v>691</v>
      </c>
      <c r="AM187" s="8"/>
      <c r="AN187" s="8">
        <v>1010000</v>
      </c>
      <c r="AO187" s="11"/>
      <c r="AP187" s="18">
        <f t="shared" si="61"/>
        <v>1010000</v>
      </c>
      <c r="AQ187" s="48" t="s">
        <v>40</v>
      </c>
      <c r="AR187" s="49" t="s">
        <v>101</v>
      </c>
      <c r="AS187" s="49" t="s">
        <v>101</v>
      </c>
      <c r="AT187" s="49" t="s">
        <v>101</v>
      </c>
      <c r="AU187" s="50" t="s">
        <v>101</v>
      </c>
      <c r="AV187" s="23">
        <v>42172</v>
      </c>
      <c r="AW187" s="4">
        <f>+AV187+365</f>
        <v>42537</v>
      </c>
      <c r="AX187" s="8">
        <f t="shared" si="83"/>
        <v>365</v>
      </c>
      <c r="AY187" s="8"/>
      <c r="AZ187" s="8"/>
      <c r="BA187" s="212" t="s">
        <v>141</v>
      </c>
      <c r="BB187" s="17" t="e">
        <f>LOOKUP(BA187,#REF!,#REF!)</f>
        <v>#REF!</v>
      </c>
      <c r="BC187" s="310"/>
      <c r="BD187" s="63"/>
      <c r="BE187" s="28"/>
      <c r="BF187" s="30"/>
      <c r="BG187" s="30"/>
      <c r="BH187" s="28"/>
      <c r="BI187" s="31"/>
      <c r="BJ187" s="66"/>
      <c r="BK187" s="79"/>
      <c r="BL187" s="32"/>
      <c r="BM187" s="32"/>
      <c r="BN187" s="55"/>
      <c r="BO187" s="33"/>
      <c r="BP187" s="67"/>
      <c r="BQ187" s="73"/>
      <c r="BR187" s="35"/>
      <c r="BS187" s="36"/>
      <c r="BT187" s="62"/>
      <c r="BU187" s="37"/>
      <c r="BV187" s="316">
        <f t="shared" si="62"/>
        <v>0</v>
      </c>
      <c r="BW187" s="317">
        <f t="shared" si="63"/>
        <v>0</v>
      </c>
      <c r="BX187" s="234">
        <f t="shared" si="64"/>
        <v>1010000</v>
      </c>
      <c r="BY187" s="41"/>
      <c r="BZ187" s="29"/>
      <c r="CA187" s="29"/>
      <c r="CB187" s="29"/>
      <c r="CC187" s="40"/>
      <c r="CD187" s="42"/>
      <c r="CE187" s="34"/>
      <c r="CF187" s="34"/>
      <c r="CG187" s="34"/>
      <c r="CH187" s="33"/>
      <c r="CI187" s="43"/>
      <c r="CJ187" s="44"/>
      <c r="CK187" s="38"/>
      <c r="CL187" s="38"/>
      <c r="CM187" s="39"/>
      <c r="CN187" s="45"/>
      <c r="CO187" s="71">
        <f t="shared" si="84"/>
        <v>42537</v>
      </c>
      <c r="CP187" s="46"/>
      <c r="CQ187" s="72"/>
      <c r="CR187" s="47"/>
      <c r="CS187" s="287" t="e">
        <f>+SUMIFS(#REF!,#REF!,AH187)</f>
        <v>#REF!</v>
      </c>
      <c r="CT187" s="288" t="e">
        <f>+SUMIFS(#REF!,#REF!,BD187)+SUMIFS(#REF!,#REF!,BJ187)+SUMIFS(#REF!,#REF!,BP187)</f>
        <v>#REF!</v>
      </c>
      <c r="CU187" s="228" t="e">
        <f t="shared" si="65"/>
        <v>#REF!</v>
      </c>
      <c r="CV187" s="225"/>
      <c r="CW187" s="58" t="str">
        <f t="shared" si="85"/>
        <v>EJECUCION</v>
      </c>
      <c r="CX187" s="292"/>
      <c r="CY187" s="60">
        <f t="shared" si="86"/>
        <v>42172</v>
      </c>
      <c r="CZ187" s="58">
        <f t="shared" si="87"/>
        <v>42537</v>
      </c>
      <c r="DA187" s="59">
        <f t="shared" si="70"/>
        <v>365</v>
      </c>
      <c r="DB187" s="160">
        <f t="shared" si="88"/>
        <v>105</v>
      </c>
      <c r="DC187" s="301">
        <f t="shared" si="66"/>
        <v>28.767123287671232</v>
      </c>
      <c r="DD187" s="299"/>
      <c r="DE187" s="59">
        <f t="shared" si="67"/>
        <v>28.767123287671232</v>
      </c>
      <c r="DF187" s="303" t="e">
        <f t="shared" si="68"/>
        <v>#REF!</v>
      </c>
    </row>
    <row r="188" spans="2:110" s="21" customFormat="1" ht="99.95" hidden="1" customHeight="1" x14ac:dyDescent="0.25">
      <c r="B188" s="307">
        <v>0.13333333333333333</v>
      </c>
      <c r="C188" s="95">
        <f t="shared" si="60"/>
        <v>108</v>
      </c>
      <c r="D188" s="1"/>
      <c r="E188" s="2" t="s">
        <v>221</v>
      </c>
      <c r="F188" s="81" t="s">
        <v>1259</v>
      </c>
      <c r="G188" s="19" t="s">
        <v>1234</v>
      </c>
      <c r="H188" s="16">
        <v>42150</v>
      </c>
      <c r="I188" s="56" t="s">
        <v>105</v>
      </c>
      <c r="J188" s="14" t="s">
        <v>209</v>
      </c>
      <c r="K188" s="74" t="s">
        <v>1245</v>
      </c>
      <c r="L188" s="5">
        <v>177</v>
      </c>
      <c r="M188" s="13">
        <v>801000</v>
      </c>
      <c r="N188" s="13" t="s">
        <v>1105</v>
      </c>
      <c r="O188" s="8">
        <v>185000000</v>
      </c>
      <c r="P188" s="80" t="s">
        <v>20</v>
      </c>
      <c r="Q188" s="4" t="s">
        <v>15</v>
      </c>
      <c r="R188" s="69"/>
      <c r="S188" s="231"/>
      <c r="T188" s="70"/>
      <c r="U188" s="110">
        <v>108</v>
      </c>
      <c r="V188" s="203">
        <v>42187</v>
      </c>
      <c r="W188" s="204">
        <v>0</v>
      </c>
      <c r="X188" s="14" t="s">
        <v>58</v>
      </c>
      <c r="Y188" s="14" t="s">
        <v>186</v>
      </c>
      <c r="Z188" s="14" t="s">
        <v>80</v>
      </c>
      <c r="AA188" s="14" t="s">
        <v>80</v>
      </c>
      <c r="AB188" s="57" t="s">
        <v>1176</v>
      </c>
      <c r="AC188" s="15">
        <v>900062917</v>
      </c>
      <c r="AD188" s="2" t="s">
        <v>71</v>
      </c>
      <c r="AE188" s="4">
        <v>42185</v>
      </c>
      <c r="AF188" s="6" t="s">
        <v>816</v>
      </c>
      <c r="AG188" s="4" t="s">
        <v>742</v>
      </c>
      <c r="AH188" s="8">
        <v>120515</v>
      </c>
      <c r="AI188" s="4">
        <v>42185</v>
      </c>
      <c r="AJ188" s="305" t="s">
        <v>680</v>
      </c>
      <c r="AK188" s="306" t="s">
        <v>741</v>
      </c>
      <c r="AL188" s="306" t="s">
        <v>677</v>
      </c>
      <c r="AM188" s="8"/>
      <c r="AN188" s="8">
        <v>185000000</v>
      </c>
      <c r="AO188" s="11"/>
      <c r="AP188" s="18">
        <f t="shared" si="61"/>
        <v>185000000</v>
      </c>
      <c r="AQ188" s="48" t="s">
        <v>40</v>
      </c>
      <c r="AR188" s="49" t="s">
        <v>101</v>
      </c>
      <c r="AS188" s="49" t="s">
        <v>101</v>
      </c>
      <c r="AT188" s="49" t="s">
        <v>101</v>
      </c>
      <c r="AU188" s="50" t="s">
        <v>101</v>
      </c>
      <c r="AV188" s="23">
        <v>42186</v>
      </c>
      <c r="AW188" s="4">
        <v>42369</v>
      </c>
      <c r="AX188" s="8">
        <f t="shared" si="83"/>
        <v>183</v>
      </c>
      <c r="AY188" s="8"/>
      <c r="AZ188" s="8"/>
      <c r="BA188" s="212" t="s">
        <v>1383</v>
      </c>
      <c r="BB188" s="17" t="e">
        <f>LOOKUP(BA188,#REF!,#REF!)</f>
        <v>#REF!</v>
      </c>
      <c r="BC188" s="310"/>
      <c r="BD188" s="63"/>
      <c r="BE188" s="28"/>
      <c r="BF188" s="30"/>
      <c r="BG188" s="30"/>
      <c r="BH188" s="28"/>
      <c r="BI188" s="31"/>
      <c r="BJ188" s="66"/>
      <c r="BK188" s="79"/>
      <c r="BL188" s="32"/>
      <c r="BM188" s="32"/>
      <c r="BN188" s="55"/>
      <c r="BO188" s="33"/>
      <c r="BP188" s="67"/>
      <c r="BQ188" s="73"/>
      <c r="BR188" s="35"/>
      <c r="BS188" s="36"/>
      <c r="BT188" s="62"/>
      <c r="BU188" s="37"/>
      <c r="BV188" s="316">
        <f t="shared" si="62"/>
        <v>0</v>
      </c>
      <c r="BW188" s="317">
        <f t="shared" si="63"/>
        <v>0</v>
      </c>
      <c r="BX188" s="234">
        <f t="shared" si="64"/>
        <v>185000000</v>
      </c>
      <c r="BY188" s="41"/>
      <c r="BZ188" s="29"/>
      <c r="CA188" s="29"/>
      <c r="CB188" s="29"/>
      <c r="CC188" s="40"/>
      <c r="CD188" s="42"/>
      <c r="CE188" s="34"/>
      <c r="CF188" s="34"/>
      <c r="CG188" s="34"/>
      <c r="CH188" s="33"/>
      <c r="CI188" s="43"/>
      <c r="CJ188" s="44"/>
      <c r="CK188" s="38"/>
      <c r="CL188" s="38"/>
      <c r="CM188" s="39"/>
      <c r="CN188" s="45"/>
      <c r="CO188" s="71">
        <f t="shared" si="84"/>
        <v>42369</v>
      </c>
      <c r="CP188" s="46"/>
      <c r="CQ188" s="72"/>
      <c r="CR188" s="47"/>
      <c r="CS188" s="287" t="e">
        <f>+SUMIFS(#REF!,#REF!,AH188)</f>
        <v>#REF!</v>
      </c>
      <c r="CT188" s="288" t="e">
        <f>+SUMIFS(#REF!,#REF!,BD188)+SUMIFS(#REF!,#REF!,BJ188)+SUMIFS(#REF!,#REF!,BP188)</f>
        <v>#REF!</v>
      </c>
      <c r="CU188" s="228" t="e">
        <f t="shared" si="65"/>
        <v>#REF!</v>
      </c>
      <c r="CV188" s="225"/>
      <c r="CW188" s="58" t="str">
        <f t="shared" si="85"/>
        <v>EJECUCION</v>
      </c>
      <c r="CX188" s="292"/>
      <c r="CY188" s="60">
        <f t="shared" si="86"/>
        <v>42186</v>
      </c>
      <c r="CZ188" s="58">
        <f t="shared" si="87"/>
        <v>42369</v>
      </c>
      <c r="DA188" s="59">
        <f t="shared" si="70"/>
        <v>183</v>
      </c>
      <c r="DB188" s="160">
        <f t="shared" si="88"/>
        <v>91</v>
      </c>
      <c r="DC188" s="301">
        <f t="shared" si="66"/>
        <v>49.72677595628415</v>
      </c>
      <c r="DD188" s="299"/>
      <c r="DE188" s="59">
        <f t="shared" si="67"/>
        <v>49.72677595628415</v>
      </c>
      <c r="DF188" s="303" t="e">
        <f t="shared" si="68"/>
        <v>#REF!</v>
      </c>
    </row>
    <row r="189" spans="2:110" s="21" customFormat="1" ht="99.95" hidden="1" customHeight="1" x14ac:dyDescent="0.25">
      <c r="B189" s="307">
        <v>0.13333333333333333</v>
      </c>
      <c r="C189" s="95">
        <f t="shared" si="60"/>
        <v>46</v>
      </c>
      <c r="D189" s="1"/>
      <c r="E189" s="2" t="s">
        <v>33</v>
      </c>
      <c r="F189" s="81" t="s">
        <v>1225</v>
      </c>
      <c r="G189" s="19" t="s">
        <v>1199</v>
      </c>
      <c r="H189" s="16">
        <v>42151</v>
      </c>
      <c r="I189" s="56" t="s">
        <v>62</v>
      </c>
      <c r="J189" s="14" t="s">
        <v>233</v>
      </c>
      <c r="K189" s="74" t="s">
        <v>532</v>
      </c>
      <c r="L189" s="5">
        <v>144</v>
      </c>
      <c r="M189" s="13">
        <v>781815</v>
      </c>
      <c r="N189" s="13" t="s">
        <v>157</v>
      </c>
      <c r="O189" s="8">
        <v>17000000</v>
      </c>
      <c r="P189" s="80" t="s">
        <v>20</v>
      </c>
      <c r="Q189" s="4" t="s">
        <v>15</v>
      </c>
      <c r="R189" s="69"/>
      <c r="S189" s="231"/>
      <c r="T189" s="70"/>
      <c r="U189" s="110">
        <v>46</v>
      </c>
      <c r="V189" s="203">
        <v>42174</v>
      </c>
      <c r="W189" s="204">
        <v>0</v>
      </c>
      <c r="X189" s="14" t="s">
        <v>58</v>
      </c>
      <c r="Y189" s="14" t="s">
        <v>22</v>
      </c>
      <c r="Z189" s="14" t="s">
        <v>95</v>
      </c>
      <c r="AA189" s="14" t="s">
        <v>95</v>
      </c>
      <c r="AB189" s="57" t="s">
        <v>1347</v>
      </c>
      <c r="AC189" s="15">
        <v>84079101</v>
      </c>
      <c r="AD189" s="2"/>
      <c r="AE189" s="4">
        <v>42174</v>
      </c>
      <c r="AF189" s="6" t="s">
        <v>533</v>
      </c>
      <c r="AG189" s="4" t="s">
        <v>171</v>
      </c>
      <c r="AH189" s="8">
        <v>113315</v>
      </c>
      <c r="AI189" s="4">
        <v>42174</v>
      </c>
      <c r="AJ189" s="305" t="s">
        <v>680</v>
      </c>
      <c r="AK189" s="306" t="s">
        <v>1503</v>
      </c>
      <c r="AL189" s="306" t="s">
        <v>681</v>
      </c>
      <c r="AM189" s="8"/>
      <c r="AN189" s="8">
        <v>17000000</v>
      </c>
      <c r="AO189" s="11"/>
      <c r="AP189" s="18">
        <f t="shared" si="61"/>
        <v>17000000</v>
      </c>
      <c r="AQ189" s="48" t="s">
        <v>40</v>
      </c>
      <c r="AR189" s="49" t="s">
        <v>101</v>
      </c>
      <c r="AS189" s="49" t="s">
        <v>101</v>
      </c>
      <c r="AT189" s="49" t="s">
        <v>101</v>
      </c>
      <c r="AU189" s="50" t="s">
        <v>101</v>
      </c>
      <c r="AV189" s="23">
        <v>42174</v>
      </c>
      <c r="AW189" s="4">
        <v>42369</v>
      </c>
      <c r="AX189" s="8">
        <f t="shared" si="83"/>
        <v>195</v>
      </c>
      <c r="AY189" s="8"/>
      <c r="AZ189" s="8"/>
      <c r="BA189" s="212" t="s">
        <v>65</v>
      </c>
      <c r="BB189" s="17" t="e">
        <f>LOOKUP(BA189,#REF!,#REF!)</f>
        <v>#REF!</v>
      </c>
      <c r="BC189" s="310" t="s">
        <v>1753</v>
      </c>
      <c r="BD189" s="63"/>
      <c r="BE189" s="28"/>
      <c r="BF189" s="30"/>
      <c r="BG189" s="30"/>
      <c r="BH189" s="28"/>
      <c r="BI189" s="31"/>
      <c r="BJ189" s="66"/>
      <c r="BK189" s="79"/>
      <c r="BL189" s="32"/>
      <c r="BM189" s="32"/>
      <c r="BN189" s="55"/>
      <c r="BO189" s="33"/>
      <c r="BP189" s="67"/>
      <c r="BQ189" s="73"/>
      <c r="BR189" s="35"/>
      <c r="BS189" s="36"/>
      <c r="BT189" s="62"/>
      <c r="BU189" s="37"/>
      <c r="BV189" s="316">
        <f t="shared" si="62"/>
        <v>0</v>
      </c>
      <c r="BW189" s="317">
        <f t="shared" si="63"/>
        <v>0</v>
      </c>
      <c r="BX189" s="234">
        <f t="shared" si="64"/>
        <v>17000000</v>
      </c>
      <c r="BY189" s="41"/>
      <c r="BZ189" s="29"/>
      <c r="CA189" s="29"/>
      <c r="CB189" s="29"/>
      <c r="CC189" s="40"/>
      <c r="CD189" s="42"/>
      <c r="CE189" s="34"/>
      <c r="CF189" s="34"/>
      <c r="CG189" s="34"/>
      <c r="CH189" s="33"/>
      <c r="CI189" s="43"/>
      <c r="CJ189" s="44"/>
      <c r="CK189" s="38"/>
      <c r="CL189" s="38"/>
      <c r="CM189" s="39"/>
      <c r="CN189" s="45"/>
      <c r="CO189" s="71">
        <f t="shared" si="84"/>
        <v>42369</v>
      </c>
      <c r="CP189" s="46"/>
      <c r="CQ189" s="72"/>
      <c r="CR189" s="47"/>
      <c r="CS189" s="287" t="e">
        <f>+SUMIFS(#REF!,#REF!,AH189)</f>
        <v>#REF!</v>
      </c>
      <c r="CT189" s="288" t="e">
        <f>+SUMIFS(#REF!,#REF!,BD189)+SUMIFS(#REF!,#REF!,BJ189)+SUMIFS(#REF!,#REF!,BP189)</f>
        <v>#REF!</v>
      </c>
      <c r="CU189" s="228" t="e">
        <f t="shared" si="65"/>
        <v>#REF!</v>
      </c>
      <c r="CV189" s="225"/>
      <c r="CW189" s="58" t="str">
        <f t="shared" si="85"/>
        <v>EJECUCION</v>
      </c>
      <c r="CX189" s="292"/>
      <c r="CY189" s="60">
        <f t="shared" si="86"/>
        <v>42174</v>
      </c>
      <c r="CZ189" s="58">
        <f t="shared" si="87"/>
        <v>42369</v>
      </c>
      <c r="DA189" s="59">
        <f t="shared" si="70"/>
        <v>195</v>
      </c>
      <c r="DB189" s="160">
        <f t="shared" si="88"/>
        <v>103</v>
      </c>
      <c r="DC189" s="301">
        <f t="shared" si="66"/>
        <v>52.820512820512825</v>
      </c>
      <c r="DD189" s="299"/>
      <c r="DE189" s="59">
        <f t="shared" si="67"/>
        <v>52.820512820512825</v>
      </c>
      <c r="DF189" s="303" t="e">
        <f t="shared" si="68"/>
        <v>#REF!</v>
      </c>
    </row>
    <row r="190" spans="2:110" s="282" customFormat="1" ht="99.95" hidden="1" customHeight="1" x14ac:dyDescent="0.25">
      <c r="C190" s="236">
        <f t="shared" si="60"/>
        <v>0</v>
      </c>
      <c r="D190" s="236"/>
      <c r="E190" s="237" t="s">
        <v>33</v>
      </c>
      <c r="F190" s="238" t="s">
        <v>1514</v>
      </c>
      <c r="G190" s="239" t="s">
        <v>1298</v>
      </c>
      <c r="H190" s="240">
        <v>42151</v>
      </c>
      <c r="I190" s="241" t="s">
        <v>105</v>
      </c>
      <c r="J190" s="242" t="s">
        <v>236</v>
      </c>
      <c r="K190" s="243" t="s">
        <v>1299</v>
      </c>
      <c r="L190" s="244">
        <v>259</v>
      </c>
      <c r="M190" s="245">
        <v>801318</v>
      </c>
      <c r="N190" s="245" t="s">
        <v>1105</v>
      </c>
      <c r="O190" s="246">
        <v>863446</v>
      </c>
      <c r="P190" s="247" t="s">
        <v>350</v>
      </c>
      <c r="Q190" s="220" t="s">
        <v>350</v>
      </c>
      <c r="R190" s="248"/>
      <c r="S190" s="249"/>
      <c r="T190" s="250"/>
      <c r="U190" s="285"/>
      <c r="V190" s="248">
        <v>42174</v>
      </c>
      <c r="W190" s="252">
        <v>0</v>
      </c>
      <c r="X190" s="242"/>
      <c r="Y190" s="242"/>
      <c r="Z190" s="242"/>
      <c r="AA190" s="242"/>
      <c r="AB190" s="253" t="s">
        <v>350</v>
      </c>
      <c r="AC190" s="254"/>
      <c r="AD190" s="237"/>
      <c r="AE190" s="220"/>
      <c r="AF190" s="255"/>
      <c r="AG190" s="220"/>
      <c r="AH190" s="246"/>
      <c r="AI190" s="220"/>
      <c r="AJ190" s="305" t="e">
        <v>#N/A</v>
      </c>
      <c r="AK190" s="306" t="e">
        <v>#N/A</v>
      </c>
      <c r="AL190" s="306" t="e">
        <v>#N/A</v>
      </c>
      <c r="AM190" s="246"/>
      <c r="AN190" s="246"/>
      <c r="AO190" s="252"/>
      <c r="AP190" s="256">
        <f t="shared" si="61"/>
        <v>0</v>
      </c>
      <c r="AQ190" s="257" t="s">
        <v>350</v>
      </c>
      <c r="AR190" s="258" t="s">
        <v>350</v>
      </c>
      <c r="AS190" s="258" t="s">
        <v>350</v>
      </c>
      <c r="AT190" s="258" t="s">
        <v>350</v>
      </c>
      <c r="AU190" s="259" t="s">
        <v>1677</v>
      </c>
      <c r="AV190" s="260"/>
      <c r="AW190" s="220"/>
      <c r="AX190" s="246"/>
      <c r="AY190" s="246"/>
      <c r="AZ190" s="246"/>
      <c r="BA190" s="286" t="s">
        <v>350</v>
      </c>
      <c r="BB190" s="262" t="e">
        <f>LOOKUP(BA190,#REF!,#REF!)</f>
        <v>#REF!</v>
      </c>
      <c r="BC190" s="311"/>
      <c r="BD190" s="283"/>
      <c r="BE190" s="248"/>
      <c r="BF190" s="246"/>
      <c r="BG190" s="246"/>
      <c r="BH190" s="248"/>
      <c r="BI190" s="264"/>
      <c r="BJ190" s="265"/>
      <c r="BK190" s="260"/>
      <c r="BL190" s="246"/>
      <c r="BM190" s="246"/>
      <c r="BN190" s="248"/>
      <c r="BO190" s="266"/>
      <c r="BP190" s="267"/>
      <c r="BQ190" s="268"/>
      <c r="BR190" s="252"/>
      <c r="BS190" s="246"/>
      <c r="BT190" s="248"/>
      <c r="BU190" s="266"/>
      <c r="BV190" s="316">
        <f t="shared" si="62"/>
        <v>0</v>
      </c>
      <c r="BW190" s="317">
        <f t="shared" si="63"/>
        <v>0</v>
      </c>
      <c r="BX190" s="234">
        <f t="shared" si="64"/>
        <v>0</v>
      </c>
      <c r="BY190" s="269"/>
      <c r="BZ190" s="220"/>
      <c r="CA190" s="220"/>
      <c r="CB190" s="220"/>
      <c r="CC190" s="266"/>
      <c r="CD190" s="269"/>
      <c r="CE190" s="220"/>
      <c r="CF190" s="220"/>
      <c r="CG190" s="220"/>
      <c r="CH190" s="266"/>
      <c r="CI190" s="270"/>
      <c r="CJ190" s="271"/>
      <c r="CK190" s="220"/>
      <c r="CL190" s="220"/>
      <c r="CM190" s="272"/>
      <c r="CN190" s="273"/>
      <c r="CO190" s="71"/>
      <c r="CP190" s="274"/>
      <c r="CQ190" s="275"/>
      <c r="CR190" s="276"/>
      <c r="CS190" s="287"/>
      <c r="CT190" s="288"/>
      <c r="CU190" s="228"/>
      <c r="CV190" s="277"/>
      <c r="CW190" s="279"/>
      <c r="CX190" s="292"/>
      <c r="CY190" s="278"/>
      <c r="CZ190" s="279"/>
      <c r="DA190" s="280"/>
      <c r="DB190" s="281"/>
      <c r="DC190" s="302"/>
      <c r="DD190" s="299"/>
      <c r="DE190" s="280">
        <f t="shared" si="67"/>
        <v>0</v>
      </c>
      <c r="DF190" s="303">
        <f t="shared" si="68"/>
        <v>0</v>
      </c>
    </row>
    <row r="191" spans="2:110" s="21" customFormat="1" ht="99.95" hidden="1" customHeight="1" x14ac:dyDescent="0.25">
      <c r="B191" s="307">
        <v>0.13333333333333333</v>
      </c>
      <c r="C191" s="95">
        <f t="shared" si="60"/>
        <v>104</v>
      </c>
      <c r="D191" s="1"/>
      <c r="E191" s="2" t="s">
        <v>32</v>
      </c>
      <c r="F191" s="81" t="s">
        <v>1261</v>
      </c>
      <c r="G191" s="19" t="s">
        <v>8</v>
      </c>
      <c r="H191" s="16">
        <v>42152</v>
      </c>
      <c r="I191" s="56" t="s">
        <v>1260</v>
      </c>
      <c r="J191" s="14" t="s">
        <v>125</v>
      </c>
      <c r="K191" s="5" t="s">
        <v>1262</v>
      </c>
      <c r="L191" s="5">
        <v>118</v>
      </c>
      <c r="M191" s="13">
        <v>531030</v>
      </c>
      <c r="N191" s="13" t="s">
        <v>1316</v>
      </c>
      <c r="O191" s="8">
        <v>1144400000</v>
      </c>
      <c r="P191" s="80" t="s">
        <v>20</v>
      </c>
      <c r="Q191" s="4" t="s">
        <v>15</v>
      </c>
      <c r="R191" s="69"/>
      <c r="S191" s="231"/>
      <c r="T191" s="70"/>
      <c r="U191" s="110">
        <v>104</v>
      </c>
      <c r="V191" s="203">
        <v>42172</v>
      </c>
      <c r="W191" s="204">
        <v>0</v>
      </c>
      <c r="X191" s="14" t="s">
        <v>23</v>
      </c>
      <c r="Y191" s="14" t="s">
        <v>23</v>
      </c>
      <c r="Z191" s="14" t="s">
        <v>80</v>
      </c>
      <c r="AA191" s="14" t="s">
        <v>80</v>
      </c>
      <c r="AB191" s="57" t="s">
        <v>1348</v>
      </c>
      <c r="AC191" s="15">
        <v>830094283</v>
      </c>
      <c r="AD191" s="2" t="s">
        <v>34</v>
      </c>
      <c r="AE191" s="4">
        <v>42171</v>
      </c>
      <c r="AF191" s="6" t="s">
        <v>753</v>
      </c>
      <c r="AG191" s="4" t="s">
        <v>667</v>
      </c>
      <c r="AH191" s="8">
        <v>109915</v>
      </c>
      <c r="AI191" s="4">
        <v>42171</v>
      </c>
      <c r="AJ191" s="305" t="s">
        <v>675</v>
      </c>
      <c r="AK191" s="306" t="s">
        <v>1498</v>
      </c>
      <c r="AL191" s="306" t="s">
        <v>691</v>
      </c>
      <c r="AM191" s="8"/>
      <c r="AN191" s="8">
        <v>1144400000</v>
      </c>
      <c r="AO191" s="11"/>
      <c r="AP191" s="18">
        <f t="shared" si="61"/>
        <v>1144400000</v>
      </c>
      <c r="AQ191" s="24" t="s">
        <v>1317</v>
      </c>
      <c r="AR191" s="25" t="s">
        <v>1318</v>
      </c>
      <c r="AS191" s="25" t="s">
        <v>1319</v>
      </c>
      <c r="AT191" s="25" t="s">
        <v>3</v>
      </c>
      <c r="AU191" s="26">
        <v>42185</v>
      </c>
      <c r="AV191" s="23">
        <f>+AU191</f>
        <v>42185</v>
      </c>
      <c r="AW191" s="4">
        <f>+AV191+90</f>
        <v>42275</v>
      </c>
      <c r="AX191" s="8">
        <f>+AW191-AV191</f>
        <v>90</v>
      </c>
      <c r="AY191" s="7">
        <f>+AW191+(3*365)</f>
        <v>43370</v>
      </c>
      <c r="AZ191" s="8"/>
      <c r="BA191" s="212" t="s">
        <v>46</v>
      </c>
      <c r="BB191" s="17" t="e">
        <f>LOOKUP(BA191,#REF!,#REF!)</f>
        <v>#REF!</v>
      </c>
      <c r="BC191" s="310"/>
      <c r="BD191" s="63"/>
      <c r="BE191" s="28"/>
      <c r="BF191" s="30"/>
      <c r="BG191" s="30"/>
      <c r="BH191" s="28"/>
      <c r="BI191" s="31"/>
      <c r="BJ191" s="66"/>
      <c r="BK191" s="79"/>
      <c r="BL191" s="32"/>
      <c r="BM191" s="32"/>
      <c r="BN191" s="55"/>
      <c r="BO191" s="33"/>
      <c r="BP191" s="67"/>
      <c r="BQ191" s="73"/>
      <c r="BR191" s="35"/>
      <c r="BS191" s="36"/>
      <c r="BT191" s="62"/>
      <c r="BU191" s="37"/>
      <c r="BV191" s="316">
        <f t="shared" si="62"/>
        <v>0</v>
      </c>
      <c r="BW191" s="317">
        <f t="shared" si="63"/>
        <v>0</v>
      </c>
      <c r="BX191" s="234">
        <f t="shared" si="64"/>
        <v>1144400000</v>
      </c>
      <c r="BY191" s="41"/>
      <c r="BZ191" s="29"/>
      <c r="CA191" s="29"/>
      <c r="CB191" s="29"/>
      <c r="CC191" s="40"/>
      <c r="CD191" s="42"/>
      <c r="CE191" s="34"/>
      <c r="CF191" s="34"/>
      <c r="CG191" s="34"/>
      <c r="CH191" s="33"/>
      <c r="CI191" s="43"/>
      <c r="CJ191" s="44"/>
      <c r="CK191" s="38"/>
      <c r="CL191" s="38"/>
      <c r="CM191" s="39"/>
      <c r="CN191" s="45"/>
      <c r="CO191" s="71">
        <f t="shared" si="84"/>
        <v>42275</v>
      </c>
      <c r="CP191" s="46"/>
      <c r="CQ191" s="72"/>
      <c r="CR191" s="47"/>
      <c r="CS191" s="287" t="e">
        <f>+SUMIFS(#REF!,#REF!,AH191)</f>
        <v>#REF!</v>
      </c>
      <c r="CT191" s="288" t="e">
        <f>+SUMIFS(#REF!,#REF!,BD191)+SUMIFS(#REF!,#REF!,BJ191)+SUMIFS(#REF!,#REF!,BP191)</f>
        <v>#REF!</v>
      </c>
      <c r="CU191" s="228" t="e">
        <f t="shared" si="65"/>
        <v>#REF!</v>
      </c>
      <c r="CV191" s="225"/>
      <c r="CW191" s="58" t="str">
        <f>+Q191</f>
        <v>EJECUCION</v>
      </c>
      <c r="CX191" s="292"/>
      <c r="CY191" s="60">
        <f>+AV191</f>
        <v>42185</v>
      </c>
      <c r="CZ191" s="58">
        <f>+CO191</f>
        <v>42275</v>
      </c>
      <c r="DA191" s="59">
        <f t="shared" si="70"/>
        <v>90</v>
      </c>
      <c r="DB191" s="160">
        <f>+$DD$1-CY191</f>
        <v>92</v>
      </c>
      <c r="DC191" s="301">
        <f t="shared" si="66"/>
        <v>100</v>
      </c>
      <c r="DD191" s="299"/>
      <c r="DE191" s="59">
        <f t="shared" si="67"/>
        <v>100</v>
      </c>
      <c r="DF191" s="303" t="e">
        <f t="shared" si="68"/>
        <v>#REF!</v>
      </c>
    </row>
    <row r="192" spans="2:110" s="21" customFormat="1" ht="99.95" hidden="1" customHeight="1" x14ac:dyDescent="0.25">
      <c r="B192" s="307">
        <v>0.13333333333333333</v>
      </c>
      <c r="C192" s="95">
        <f t="shared" si="60"/>
        <v>48</v>
      </c>
      <c r="D192" s="1"/>
      <c r="E192" s="2" t="s">
        <v>221</v>
      </c>
      <c r="F192" s="81" t="s">
        <v>1442</v>
      </c>
      <c r="G192" s="19" t="s">
        <v>1287</v>
      </c>
      <c r="H192" s="16">
        <v>42152</v>
      </c>
      <c r="I192" s="56" t="s">
        <v>62</v>
      </c>
      <c r="J192" s="14" t="s">
        <v>164</v>
      </c>
      <c r="K192" s="74" t="s">
        <v>1290</v>
      </c>
      <c r="L192" s="5">
        <v>136</v>
      </c>
      <c r="M192" s="13">
        <v>551217</v>
      </c>
      <c r="N192" s="13" t="s">
        <v>1046</v>
      </c>
      <c r="O192" s="8">
        <v>5467080</v>
      </c>
      <c r="P192" s="80" t="s">
        <v>20</v>
      </c>
      <c r="Q192" s="4" t="s">
        <v>15</v>
      </c>
      <c r="R192" s="69"/>
      <c r="S192" s="231"/>
      <c r="T192" s="70"/>
      <c r="U192" s="110">
        <v>48</v>
      </c>
      <c r="V192" s="203">
        <v>42180</v>
      </c>
      <c r="W192" s="204">
        <v>0</v>
      </c>
      <c r="X192" s="14" t="s">
        <v>58</v>
      </c>
      <c r="Y192" s="14" t="s">
        <v>1291</v>
      </c>
      <c r="Z192" s="14" t="s">
        <v>80</v>
      </c>
      <c r="AA192" s="14" t="s">
        <v>80</v>
      </c>
      <c r="AB192" s="57" t="s">
        <v>1384</v>
      </c>
      <c r="AC192" s="15">
        <v>1022358791</v>
      </c>
      <c r="AD192" s="2"/>
      <c r="AE192" s="4">
        <v>42177</v>
      </c>
      <c r="AF192" s="6" t="s">
        <v>696</v>
      </c>
      <c r="AG192" s="4" t="s">
        <v>172</v>
      </c>
      <c r="AH192" s="8">
        <v>114315</v>
      </c>
      <c r="AI192" s="4">
        <v>42178</v>
      </c>
      <c r="AJ192" s="305" t="s">
        <v>680</v>
      </c>
      <c r="AK192" s="306" t="s">
        <v>1504</v>
      </c>
      <c r="AL192" s="306" t="s">
        <v>679</v>
      </c>
      <c r="AM192" s="8"/>
      <c r="AN192" s="8">
        <v>2923200</v>
      </c>
      <c r="AO192" s="11"/>
      <c r="AP192" s="18">
        <f t="shared" si="61"/>
        <v>2923200</v>
      </c>
      <c r="AQ192" s="48" t="s">
        <v>40</v>
      </c>
      <c r="AR192" s="49" t="s">
        <v>101</v>
      </c>
      <c r="AS192" s="49" t="s">
        <v>101</v>
      </c>
      <c r="AT192" s="49" t="s">
        <v>101</v>
      </c>
      <c r="AU192" s="50" t="s">
        <v>101</v>
      </c>
      <c r="AV192" s="23">
        <v>42199</v>
      </c>
      <c r="AW192" s="4">
        <f>+AV192+90</f>
        <v>42289</v>
      </c>
      <c r="AX192" s="8">
        <f>+AW192-AV192</f>
        <v>90</v>
      </c>
      <c r="AY192" s="8"/>
      <c r="AZ192" s="8"/>
      <c r="BA192" s="212" t="s">
        <v>461</v>
      </c>
      <c r="BB192" s="17" t="e">
        <f>LOOKUP(BA192,#REF!,#REF!)</f>
        <v>#REF!</v>
      </c>
      <c r="BC192" s="310"/>
      <c r="BD192" s="63"/>
      <c r="BE192" s="28"/>
      <c r="BF192" s="30"/>
      <c r="BG192" s="30"/>
      <c r="BH192" s="28"/>
      <c r="BI192" s="31"/>
      <c r="BJ192" s="66"/>
      <c r="BK192" s="79"/>
      <c r="BL192" s="32"/>
      <c r="BM192" s="32"/>
      <c r="BN192" s="55"/>
      <c r="BO192" s="33"/>
      <c r="BP192" s="67"/>
      <c r="BQ192" s="73"/>
      <c r="BR192" s="35"/>
      <c r="BS192" s="36"/>
      <c r="BT192" s="62"/>
      <c r="BU192" s="37"/>
      <c r="BV192" s="316">
        <f t="shared" si="62"/>
        <v>0</v>
      </c>
      <c r="BW192" s="317">
        <f t="shared" si="63"/>
        <v>0</v>
      </c>
      <c r="BX192" s="234">
        <f t="shared" si="64"/>
        <v>2923200</v>
      </c>
      <c r="BY192" s="41"/>
      <c r="BZ192" s="29"/>
      <c r="CA192" s="29"/>
      <c r="CB192" s="29"/>
      <c r="CC192" s="40"/>
      <c r="CD192" s="42"/>
      <c r="CE192" s="34"/>
      <c r="CF192" s="34"/>
      <c r="CG192" s="34"/>
      <c r="CH192" s="33"/>
      <c r="CI192" s="43"/>
      <c r="CJ192" s="44"/>
      <c r="CK192" s="38"/>
      <c r="CL192" s="38"/>
      <c r="CM192" s="39"/>
      <c r="CN192" s="45"/>
      <c r="CO192" s="71">
        <f t="shared" si="84"/>
        <v>42289</v>
      </c>
      <c r="CP192" s="46"/>
      <c r="CQ192" s="72"/>
      <c r="CR192" s="47"/>
      <c r="CS192" s="287" t="e">
        <f>+SUMIFS(#REF!,#REF!,AH192)</f>
        <v>#REF!</v>
      </c>
      <c r="CT192" s="288" t="e">
        <f>+SUMIFS(#REF!,#REF!,BD192)+SUMIFS(#REF!,#REF!,BJ192)+SUMIFS(#REF!,#REF!,BP192)</f>
        <v>#REF!</v>
      </c>
      <c r="CU192" s="228" t="e">
        <f t="shared" si="65"/>
        <v>#REF!</v>
      </c>
      <c r="CV192" s="225"/>
      <c r="CW192" s="58" t="str">
        <f>+Q192</f>
        <v>EJECUCION</v>
      </c>
      <c r="CX192" s="292"/>
      <c r="CY192" s="60">
        <f>+AV192</f>
        <v>42199</v>
      </c>
      <c r="CZ192" s="58">
        <f>+CO192</f>
        <v>42289</v>
      </c>
      <c r="DA192" s="59">
        <f t="shared" si="70"/>
        <v>90</v>
      </c>
      <c r="DB192" s="160">
        <f>+$DD$1-CY192</f>
        <v>78</v>
      </c>
      <c r="DC192" s="301">
        <f t="shared" si="66"/>
        <v>86.666666666666671</v>
      </c>
      <c r="DD192" s="299"/>
      <c r="DE192" s="59">
        <f t="shared" si="67"/>
        <v>86.666666666666671</v>
      </c>
      <c r="DF192" s="303" t="e">
        <f t="shared" si="68"/>
        <v>#REF!</v>
      </c>
    </row>
    <row r="193" spans="2:110" s="282" customFormat="1" ht="99.95" hidden="1" customHeight="1" x14ac:dyDescent="0.25">
      <c r="C193" s="236">
        <f t="shared" si="60"/>
        <v>0</v>
      </c>
      <c r="D193" s="236"/>
      <c r="E193" s="237" t="s">
        <v>221</v>
      </c>
      <c r="F193" s="238" t="s">
        <v>1515</v>
      </c>
      <c r="G193" s="239" t="s">
        <v>1288</v>
      </c>
      <c r="H193" s="240">
        <v>42152</v>
      </c>
      <c r="I193" s="241" t="s">
        <v>62</v>
      </c>
      <c r="J193" s="242" t="s">
        <v>140</v>
      </c>
      <c r="K193" s="243" t="s">
        <v>1292</v>
      </c>
      <c r="L193" s="244">
        <v>116</v>
      </c>
      <c r="M193" s="245">
        <v>432015</v>
      </c>
      <c r="N193" s="245" t="s">
        <v>1043</v>
      </c>
      <c r="O193" s="246">
        <v>28900000</v>
      </c>
      <c r="P193" s="247" t="s">
        <v>350</v>
      </c>
      <c r="Q193" s="220" t="s">
        <v>350</v>
      </c>
      <c r="R193" s="248"/>
      <c r="S193" s="249"/>
      <c r="T193" s="250"/>
      <c r="U193" s="284"/>
      <c r="V193" s="248">
        <v>42166</v>
      </c>
      <c r="W193" s="252">
        <v>0</v>
      </c>
      <c r="X193" s="242"/>
      <c r="Y193" s="242"/>
      <c r="Z193" s="242"/>
      <c r="AA193" s="242"/>
      <c r="AB193" s="253" t="s">
        <v>350</v>
      </c>
      <c r="AC193" s="254"/>
      <c r="AD193" s="237"/>
      <c r="AE193" s="220"/>
      <c r="AF193" s="255"/>
      <c r="AG193" s="220"/>
      <c r="AH193" s="246"/>
      <c r="AI193" s="220"/>
      <c r="AJ193" s="305" t="e">
        <v>#N/A</v>
      </c>
      <c r="AK193" s="306" t="e">
        <v>#N/A</v>
      </c>
      <c r="AL193" s="306" t="e">
        <v>#N/A</v>
      </c>
      <c r="AM193" s="246"/>
      <c r="AN193" s="246"/>
      <c r="AO193" s="252"/>
      <c r="AP193" s="256">
        <f t="shared" si="61"/>
        <v>0</v>
      </c>
      <c r="AQ193" s="257" t="s">
        <v>350</v>
      </c>
      <c r="AR193" s="258" t="s">
        <v>350</v>
      </c>
      <c r="AS193" s="258" t="s">
        <v>350</v>
      </c>
      <c r="AT193" s="258" t="s">
        <v>350</v>
      </c>
      <c r="AU193" s="259" t="s">
        <v>1677</v>
      </c>
      <c r="AV193" s="260"/>
      <c r="AW193" s="220"/>
      <c r="AX193" s="246"/>
      <c r="AY193" s="246"/>
      <c r="AZ193" s="246"/>
      <c r="BA193" s="286" t="s">
        <v>350</v>
      </c>
      <c r="BB193" s="262" t="e">
        <f>LOOKUP(BA193,#REF!,#REF!)</f>
        <v>#REF!</v>
      </c>
      <c r="BC193" s="311"/>
      <c r="BD193" s="283"/>
      <c r="BE193" s="248"/>
      <c r="BF193" s="246"/>
      <c r="BG193" s="246"/>
      <c r="BH193" s="248"/>
      <c r="BI193" s="264"/>
      <c r="BJ193" s="265"/>
      <c r="BK193" s="260"/>
      <c r="BL193" s="246"/>
      <c r="BM193" s="246"/>
      <c r="BN193" s="248"/>
      <c r="BO193" s="266"/>
      <c r="BP193" s="267"/>
      <c r="BQ193" s="268"/>
      <c r="BR193" s="252"/>
      <c r="BS193" s="246"/>
      <c r="BT193" s="248"/>
      <c r="BU193" s="266"/>
      <c r="BV193" s="316">
        <f t="shared" si="62"/>
        <v>0</v>
      </c>
      <c r="BW193" s="317">
        <f t="shared" si="63"/>
        <v>0</v>
      </c>
      <c r="BX193" s="234">
        <f t="shared" si="64"/>
        <v>0</v>
      </c>
      <c r="BY193" s="269"/>
      <c r="BZ193" s="220"/>
      <c r="CA193" s="220"/>
      <c r="CB193" s="220"/>
      <c r="CC193" s="266"/>
      <c r="CD193" s="269"/>
      <c r="CE193" s="220"/>
      <c r="CF193" s="220"/>
      <c r="CG193" s="220"/>
      <c r="CH193" s="266"/>
      <c r="CI193" s="270"/>
      <c r="CJ193" s="271"/>
      <c r="CK193" s="220"/>
      <c r="CL193" s="220"/>
      <c r="CM193" s="272"/>
      <c r="CN193" s="273"/>
      <c r="CO193" s="71"/>
      <c r="CP193" s="274"/>
      <c r="CQ193" s="275"/>
      <c r="CR193" s="276"/>
      <c r="CS193" s="287"/>
      <c r="CT193" s="288"/>
      <c r="CU193" s="228"/>
      <c r="CV193" s="277"/>
      <c r="CW193" s="279"/>
      <c r="CX193" s="292"/>
      <c r="CY193" s="278"/>
      <c r="CZ193" s="279"/>
      <c r="DA193" s="280"/>
      <c r="DB193" s="281"/>
      <c r="DC193" s="302"/>
      <c r="DD193" s="299"/>
      <c r="DE193" s="280">
        <f t="shared" si="67"/>
        <v>0</v>
      </c>
      <c r="DF193" s="303">
        <f t="shared" si="68"/>
        <v>0</v>
      </c>
    </row>
    <row r="194" spans="2:110" s="21" customFormat="1" ht="99.95" hidden="1" customHeight="1" x14ac:dyDescent="0.25">
      <c r="B194" s="308" t="s">
        <v>1674</v>
      </c>
      <c r="C194" s="100">
        <f t="shared" si="60"/>
        <v>119</v>
      </c>
      <c r="D194" s="1"/>
      <c r="E194" s="2" t="s">
        <v>221</v>
      </c>
      <c r="F194" s="81" t="s">
        <v>1563</v>
      </c>
      <c r="G194" s="19" t="s">
        <v>1050</v>
      </c>
      <c r="H194" s="16">
        <v>42153</v>
      </c>
      <c r="I194" s="56" t="s">
        <v>110</v>
      </c>
      <c r="J194" s="14" t="s">
        <v>124</v>
      </c>
      <c r="K194" s="74" t="s">
        <v>1338</v>
      </c>
      <c r="L194" s="5">
        <v>175</v>
      </c>
      <c r="M194" s="13">
        <v>432121</v>
      </c>
      <c r="N194" s="13" t="s">
        <v>1043</v>
      </c>
      <c r="O194" s="8">
        <v>140000000</v>
      </c>
      <c r="P194" s="80" t="s">
        <v>20</v>
      </c>
      <c r="Q194" s="4" t="s">
        <v>15</v>
      </c>
      <c r="R194" s="69"/>
      <c r="S194" s="231"/>
      <c r="T194" s="70"/>
      <c r="U194" s="77">
        <v>119</v>
      </c>
      <c r="V194" s="203">
        <v>42209</v>
      </c>
      <c r="W194" s="204">
        <v>0</v>
      </c>
      <c r="X194" s="14" t="s">
        <v>21</v>
      </c>
      <c r="Y194" s="14" t="s">
        <v>21</v>
      </c>
      <c r="Z194" s="14" t="s">
        <v>80</v>
      </c>
      <c r="AA194" s="14" t="s">
        <v>80</v>
      </c>
      <c r="AB194" s="57" t="s">
        <v>1562</v>
      </c>
      <c r="AC194" s="15">
        <v>830001338</v>
      </c>
      <c r="AD194" s="2" t="s">
        <v>34</v>
      </c>
      <c r="AE194" s="4">
        <v>42206</v>
      </c>
      <c r="AF194" s="6" t="s">
        <v>811</v>
      </c>
      <c r="AG194" s="4" t="s">
        <v>173</v>
      </c>
      <c r="AH194" s="8">
        <v>134015</v>
      </c>
      <c r="AI194" s="4">
        <v>42206</v>
      </c>
      <c r="AJ194" s="305" t="s">
        <v>675</v>
      </c>
      <c r="AK194" s="306" t="s">
        <v>1559</v>
      </c>
      <c r="AL194" s="306" t="s">
        <v>679</v>
      </c>
      <c r="AM194" s="8"/>
      <c r="AN194" s="8">
        <v>137574464</v>
      </c>
      <c r="AO194" s="11"/>
      <c r="AP194" s="18">
        <f t="shared" ref="AP194:AP257" si="89">+AN194+AO194</f>
        <v>137574464</v>
      </c>
      <c r="AQ194" s="24" t="s">
        <v>1339</v>
      </c>
      <c r="AR194" s="25" t="s">
        <v>1340</v>
      </c>
      <c r="AS194" s="25" t="s">
        <v>1341</v>
      </c>
      <c r="AT194" s="25" t="s">
        <v>1564</v>
      </c>
      <c r="AU194" s="26">
        <v>42212</v>
      </c>
      <c r="AV194" s="23">
        <f>+AU194</f>
        <v>42212</v>
      </c>
      <c r="AW194" s="4">
        <f>+AV194+60</f>
        <v>42272</v>
      </c>
      <c r="AX194" s="8">
        <f t="shared" ref="AX194:AX195" si="90">+AW194-AV194</f>
        <v>60</v>
      </c>
      <c r="AY194" s="7">
        <f>+AW194+(5*365)</f>
        <v>44097</v>
      </c>
      <c r="AZ194" s="8"/>
      <c r="BA194" s="212" t="s">
        <v>100</v>
      </c>
      <c r="BB194" s="17" t="e">
        <f>LOOKUP(BA194,#REF!,#REF!)</f>
        <v>#REF!</v>
      </c>
      <c r="BC194" s="310"/>
      <c r="BD194" s="63"/>
      <c r="BE194" s="28"/>
      <c r="BF194" s="30"/>
      <c r="BG194" s="30"/>
      <c r="BH194" s="28"/>
      <c r="BI194" s="31"/>
      <c r="BJ194" s="66"/>
      <c r="BK194" s="79"/>
      <c r="BL194" s="32"/>
      <c r="BM194" s="32"/>
      <c r="BN194" s="55"/>
      <c r="BO194" s="33"/>
      <c r="BP194" s="67"/>
      <c r="BQ194" s="73"/>
      <c r="BR194" s="35"/>
      <c r="BS194" s="36"/>
      <c r="BT194" s="62"/>
      <c r="BU194" s="37"/>
      <c r="BV194" s="316">
        <f t="shared" si="62"/>
        <v>0</v>
      </c>
      <c r="BW194" s="317">
        <f t="shared" si="63"/>
        <v>0</v>
      </c>
      <c r="BX194" s="234">
        <f t="shared" si="64"/>
        <v>137574464</v>
      </c>
      <c r="BY194" s="41">
        <v>42271</v>
      </c>
      <c r="BZ194" s="29">
        <v>42300</v>
      </c>
      <c r="CA194" s="346" t="s">
        <v>1674</v>
      </c>
      <c r="CB194" s="29">
        <v>42276</v>
      </c>
      <c r="CC194" s="40"/>
      <c r="CD194" s="42"/>
      <c r="CE194" s="34"/>
      <c r="CF194" s="349"/>
      <c r="CG194" s="34"/>
      <c r="CH194" s="33"/>
      <c r="CI194" s="43"/>
      <c r="CJ194" s="44"/>
      <c r="CK194" s="352"/>
      <c r="CL194" s="38"/>
      <c r="CM194" s="39"/>
      <c r="CN194" s="45"/>
      <c r="CO194" s="71">
        <f t="shared" si="84"/>
        <v>42300</v>
      </c>
      <c r="CP194" s="46"/>
      <c r="CQ194" s="72"/>
      <c r="CR194" s="47"/>
      <c r="CS194" s="287" t="e">
        <f>+SUMIFS(#REF!,#REF!,AH194)</f>
        <v>#REF!</v>
      </c>
      <c r="CT194" s="288" t="e">
        <f>+SUMIFS(#REF!,#REF!,BD194)+SUMIFS(#REF!,#REF!,BJ194)+SUMIFS(#REF!,#REF!,BP194)</f>
        <v>#REF!</v>
      </c>
      <c r="CU194" s="228" t="e">
        <f t="shared" si="65"/>
        <v>#REF!</v>
      </c>
      <c r="CV194" s="225"/>
      <c r="CW194" s="58" t="str">
        <f t="shared" ref="CW194:CW226" si="91">+Q194</f>
        <v>EJECUCION</v>
      </c>
      <c r="CX194" s="292"/>
      <c r="CY194" s="60">
        <f t="shared" ref="CY194:CY226" si="92">+AV194</f>
        <v>42212</v>
      </c>
      <c r="CZ194" s="58">
        <f t="shared" ref="CZ194:CZ226" si="93">+CO194</f>
        <v>42300</v>
      </c>
      <c r="DA194" s="59">
        <f t="shared" si="70"/>
        <v>88</v>
      </c>
      <c r="DB194" s="160">
        <f t="shared" ref="DB194:DB226" si="94">+$DD$1-CY194</f>
        <v>65</v>
      </c>
      <c r="DC194" s="301">
        <f t="shared" si="66"/>
        <v>73.86363636363636</v>
      </c>
      <c r="DD194" s="299"/>
      <c r="DE194" s="59">
        <f t="shared" si="67"/>
        <v>73.86363636363636</v>
      </c>
      <c r="DF194" s="303" t="e">
        <f t="shared" si="68"/>
        <v>#REF!</v>
      </c>
    </row>
    <row r="195" spans="2:110" s="21" customFormat="1" ht="99.95" hidden="1" customHeight="1" x14ac:dyDescent="0.25">
      <c r="B195" s="307">
        <v>0.13333333333333333</v>
      </c>
      <c r="C195" s="100">
        <f t="shared" ref="C195:C217" si="95">+IF(U195="",0,U195)</f>
        <v>2828</v>
      </c>
      <c r="D195" s="1"/>
      <c r="E195" s="2" t="s">
        <v>211</v>
      </c>
      <c r="F195" s="81" t="s">
        <v>1268</v>
      </c>
      <c r="G195" s="76"/>
      <c r="H195" s="16">
        <v>42153</v>
      </c>
      <c r="I195" s="56" t="s">
        <v>212</v>
      </c>
      <c r="J195" s="14" t="s">
        <v>121</v>
      </c>
      <c r="K195" s="74" t="s">
        <v>1320</v>
      </c>
      <c r="L195" s="5"/>
      <c r="M195" s="13"/>
      <c r="N195" s="13"/>
      <c r="O195" s="8">
        <f>+AN195</f>
        <v>18849000</v>
      </c>
      <c r="P195" s="80" t="s">
        <v>20</v>
      </c>
      <c r="Q195" s="4" t="s">
        <v>15</v>
      </c>
      <c r="R195" s="69"/>
      <c r="S195" s="231"/>
      <c r="T195" s="70"/>
      <c r="U195" s="109">
        <v>2828</v>
      </c>
      <c r="V195" s="203">
        <v>42153</v>
      </c>
      <c r="W195" s="204">
        <v>0</v>
      </c>
      <c r="X195" s="14" t="s">
        <v>21</v>
      </c>
      <c r="Y195" s="14" t="s">
        <v>21</v>
      </c>
      <c r="Z195" s="14" t="s">
        <v>80</v>
      </c>
      <c r="AA195" s="14" t="s">
        <v>80</v>
      </c>
      <c r="AB195" s="57" t="s">
        <v>491</v>
      </c>
      <c r="AC195" s="15">
        <v>900059238</v>
      </c>
      <c r="AD195" s="2" t="s">
        <v>75</v>
      </c>
      <c r="AE195" s="4">
        <v>42153</v>
      </c>
      <c r="AF195" s="6" t="s">
        <v>818</v>
      </c>
      <c r="AG195" s="4" t="s">
        <v>799</v>
      </c>
      <c r="AH195" s="8">
        <v>104715</v>
      </c>
      <c r="AI195" s="4">
        <v>42153</v>
      </c>
      <c r="AJ195" s="305">
        <v>0</v>
      </c>
      <c r="AK195" s="306">
        <v>0</v>
      </c>
      <c r="AL195" s="306">
        <v>0</v>
      </c>
      <c r="AM195" s="8"/>
      <c r="AN195" s="8">
        <v>18849000</v>
      </c>
      <c r="AO195" s="11"/>
      <c r="AP195" s="18">
        <f t="shared" si="89"/>
        <v>18849000</v>
      </c>
      <c r="AQ195" s="24" t="s">
        <v>40</v>
      </c>
      <c r="AR195" s="25" t="s">
        <v>101</v>
      </c>
      <c r="AS195" s="25" t="s">
        <v>101</v>
      </c>
      <c r="AT195" s="25" t="s">
        <v>101</v>
      </c>
      <c r="AU195" s="27" t="s">
        <v>101</v>
      </c>
      <c r="AV195" s="23">
        <v>42153</v>
      </c>
      <c r="AW195" s="4">
        <v>42182</v>
      </c>
      <c r="AX195" s="8">
        <f t="shared" si="90"/>
        <v>29</v>
      </c>
      <c r="AY195" s="8"/>
      <c r="AZ195" s="8"/>
      <c r="BA195" s="212" t="s">
        <v>44</v>
      </c>
      <c r="BB195" s="17" t="e">
        <f>LOOKUP(BA195,#REF!,#REF!)</f>
        <v>#REF!</v>
      </c>
      <c r="BC195" s="310"/>
      <c r="BD195" s="63"/>
      <c r="BE195" s="28"/>
      <c r="BF195" s="30"/>
      <c r="BG195" s="30"/>
      <c r="BH195" s="28"/>
      <c r="BI195" s="31"/>
      <c r="BJ195" s="66"/>
      <c r="BK195" s="79"/>
      <c r="BL195" s="32"/>
      <c r="BM195" s="32"/>
      <c r="BN195" s="55"/>
      <c r="BO195" s="33"/>
      <c r="BP195" s="67"/>
      <c r="BQ195" s="73"/>
      <c r="BR195" s="35"/>
      <c r="BS195" s="36"/>
      <c r="BT195" s="62"/>
      <c r="BU195" s="37"/>
      <c r="BV195" s="316">
        <f t="shared" ref="BV195:BV258" si="96">+AO195</f>
        <v>0</v>
      </c>
      <c r="BW195" s="317">
        <f t="shared" ref="BW195:BW258" si="97">+BF195+BL195+BR195</f>
        <v>0</v>
      </c>
      <c r="BX195" s="234">
        <f t="shared" ref="BX195:BX258" si="98">+AP195+BW195</f>
        <v>18849000</v>
      </c>
      <c r="BY195" s="41"/>
      <c r="BZ195" s="29"/>
      <c r="CA195" s="29"/>
      <c r="CB195" s="29"/>
      <c r="CC195" s="40"/>
      <c r="CD195" s="42"/>
      <c r="CE195" s="34"/>
      <c r="CF195" s="34"/>
      <c r="CG195" s="34"/>
      <c r="CH195" s="33"/>
      <c r="CI195" s="43"/>
      <c r="CJ195" s="44"/>
      <c r="CK195" s="38"/>
      <c r="CL195" s="38"/>
      <c r="CM195" s="39"/>
      <c r="CN195" s="45"/>
      <c r="CO195" s="71">
        <f t="shared" si="84"/>
        <v>42182</v>
      </c>
      <c r="CP195" s="46"/>
      <c r="CQ195" s="72"/>
      <c r="CR195" s="47"/>
      <c r="CS195" s="287" t="e">
        <f>+SUMIFS(#REF!,#REF!,AH195)</f>
        <v>#REF!</v>
      </c>
      <c r="CT195" s="288" t="e">
        <f>+SUMIFS(#REF!,#REF!,BD195)+SUMIFS(#REF!,#REF!,BJ195)+SUMIFS(#REF!,#REF!,BP195)</f>
        <v>#REF!</v>
      </c>
      <c r="CU195" s="228" t="e">
        <f t="shared" ref="CU195:CU200" si="99">+(CS195+CT195)/BX195</f>
        <v>#REF!</v>
      </c>
      <c r="CV195" s="225"/>
      <c r="CW195" s="58" t="str">
        <f t="shared" si="91"/>
        <v>EJECUCION</v>
      </c>
      <c r="CX195" s="292"/>
      <c r="CY195" s="60">
        <f t="shared" si="92"/>
        <v>42153</v>
      </c>
      <c r="CZ195" s="58">
        <f t="shared" si="93"/>
        <v>42182</v>
      </c>
      <c r="DA195" s="59">
        <f t="shared" si="70"/>
        <v>29</v>
      </c>
      <c r="DB195" s="160">
        <f t="shared" si="94"/>
        <v>124</v>
      </c>
      <c r="DC195" s="301">
        <f t="shared" si="66"/>
        <v>100</v>
      </c>
      <c r="DD195" s="299"/>
      <c r="DE195" s="59">
        <f t="shared" ref="DE195:DE258" si="100">+DC195</f>
        <v>100</v>
      </c>
      <c r="DF195" s="303" t="e">
        <f t="shared" ref="DF195:DF258" si="101">+CU195</f>
        <v>#REF!</v>
      </c>
    </row>
    <row r="196" spans="2:110" s="21" customFormat="1" ht="99.95" hidden="1" customHeight="1" x14ac:dyDescent="0.25">
      <c r="B196" s="307">
        <v>0.13333333333333333</v>
      </c>
      <c r="C196" s="219">
        <f t="shared" si="95"/>
        <v>47</v>
      </c>
      <c r="D196" s="1"/>
      <c r="E196" s="2" t="s">
        <v>32</v>
      </c>
      <c r="F196" s="81" t="s">
        <v>1443</v>
      </c>
      <c r="G196" s="19" t="s">
        <v>1289</v>
      </c>
      <c r="H196" s="16">
        <v>42156</v>
      </c>
      <c r="I196" s="56" t="s">
        <v>62</v>
      </c>
      <c r="J196" s="14" t="s">
        <v>234</v>
      </c>
      <c r="K196" s="74" t="s">
        <v>1293</v>
      </c>
      <c r="L196" s="5">
        <v>178</v>
      </c>
      <c r="M196" s="13">
        <v>721015</v>
      </c>
      <c r="N196" s="13" t="s">
        <v>156</v>
      </c>
      <c r="O196" s="8">
        <v>8000000</v>
      </c>
      <c r="P196" s="80" t="s">
        <v>20</v>
      </c>
      <c r="Q196" s="4" t="s">
        <v>15</v>
      </c>
      <c r="R196" s="69"/>
      <c r="S196" s="231"/>
      <c r="T196" s="70"/>
      <c r="U196" s="77">
        <v>47</v>
      </c>
      <c r="V196" s="203">
        <v>42173</v>
      </c>
      <c r="W196" s="204">
        <v>0</v>
      </c>
      <c r="X196" s="14" t="s">
        <v>24</v>
      </c>
      <c r="Y196" s="14" t="s">
        <v>24</v>
      </c>
      <c r="Z196" s="14" t="s">
        <v>506</v>
      </c>
      <c r="AA196" s="14" t="s">
        <v>507</v>
      </c>
      <c r="AB196" s="57" t="s">
        <v>1349</v>
      </c>
      <c r="AC196" s="15">
        <v>79913293</v>
      </c>
      <c r="AD196" s="2"/>
      <c r="AE196" s="4">
        <v>42172</v>
      </c>
      <c r="AF196" s="6" t="s">
        <v>817</v>
      </c>
      <c r="AG196" s="4" t="s">
        <v>167</v>
      </c>
      <c r="AH196" s="8">
        <v>111815</v>
      </c>
      <c r="AI196" s="4">
        <v>42172</v>
      </c>
      <c r="AJ196" s="305" t="s">
        <v>680</v>
      </c>
      <c r="AK196" s="306" t="s">
        <v>1499</v>
      </c>
      <c r="AL196" s="306" t="s">
        <v>679</v>
      </c>
      <c r="AM196" s="8"/>
      <c r="AN196" s="8">
        <v>8000000</v>
      </c>
      <c r="AO196" s="11"/>
      <c r="AP196" s="18">
        <f t="shared" si="89"/>
        <v>8000000</v>
      </c>
      <c r="AQ196" s="24" t="s">
        <v>1294</v>
      </c>
      <c r="AR196" s="25" t="s">
        <v>220</v>
      </c>
      <c r="AS196" s="25" t="s">
        <v>1295</v>
      </c>
      <c r="AT196" s="25" t="s">
        <v>3</v>
      </c>
      <c r="AU196" s="26">
        <v>42174</v>
      </c>
      <c r="AV196" s="23">
        <v>42181</v>
      </c>
      <c r="AW196" s="4">
        <f>+AV196+30</f>
        <v>42211</v>
      </c>
      <c r="AX196" s="8">
        <f t="shared" ref="AX196:AX225" si="102">+AW196-AV196</f>
        <v>30</v>
      </c>
      <c r="AY196" s="7">
        <f>+AW196+(3*365)</f>
        <v>43306</v>
      </c>
      <c r="AZ196" s="8"/>
      <c r="BA196" s="212" t="s">
        <v>56</v>
      </c>
      <c r="BB196" s="17" t="e">
        <f>LOOKUP(BA196,#REF!,#REF!)</f>
        <v>#REF!</v>
      </c>
      <c r="BC196" s="310"/>
      <c r="BD196" s="63"/>
      <c r="BE196" s="28">
        <v>42208</v>
      </c>
      <c r="BF196" s="30">
        <v>2006635</v>
      </c>
      <c r="BG196" s="346" t="s">
        <v>1674</v>
      </c>
      <c r="BH196" s="28">
        <v>42209</v>
      </c>
      <c r="BI196" s="31"/>
      <c r="BJ196" s="66"/>
      <c r="BK196" s="79"/>
      <c r="BL196" s="32"/>
      <c r="BM196" s="32"/>
      <c r="BN196" s="55"/>
      <c r="BO196" s="33"/>
      <c r="BP196" s="67"/>
      <c r="BQ196" s="73"/>
      <c r="BR196" s="35"/>
      <c r="BS196" s="36"/>
      <c r="BT196" s="62"/>
      <c r="BU196" s="37"/>
      <c r="BV196" s="316">
        <f t="shared" si="96"/>
        <v>0</v>
      </c>
      <c r="BW196" s="317">
        <f t="shared" si="97"/>
        <v>2006635</v>
      </c>
      <c r="BX196" s="234">
        <f t="shared" si="98"/>
        <v>10006635</v>
      </c>
      <c r="BY196" s="41"/>
      <c r="BZ196" s="29"/>
      <c r="CA196" s="347"/>
      <c r="CB196" s="29"/>
      <c r="CC196" s="40"/>
      <c r="CD196" s="42"/>
      <c r="CE196" s="34"/>
      <c r="CF196" s="349"/>
      <c r="CG196" s="34"/>
      <c r="CH196" s="33"/>
      <c r="CI196" s="43"/>
      <c r="CJ196" s="44"/>
      <c r="CK196" s="38"/>
      <c r="CL196" s="38"/>
      <c r="CM196" s="39"/>
      <c r="CN196" s="45"/>
      <c r="CO196" s="71">
        <f t="shared" si="84"/>
        <v>42211</v>
      </c>
      <c r="CP196" s="46"/>
      <c r="CQ196" s="72"/>
      <c r="CR196" s="47"/>
      <c r="CS196" s="287" t="e">
        <f>+SUMIFS(#REF!,#REF!,AH196)</f>
        <v>#REF!</v>
      </c>
      <c r="CT196" s="288" t="e">
        <f>+SUMIFS(#REF!,#REF!,BD196)+SUMIFS(#REF!,#REF!,BJ196)+SUMIFS(#REF!,#REF!,BP196)</f>
        <v>#REF!</v>
      </c>
      <c r="CU196" s="228" t="e">
        <f t="shared" si="99"/>
        <v>#REF!</v>
      </c>
      <c r="CV196" s="225"/>
      <c r="CW196" s="58" t="str">
        <f t="shared" si="91"/>
        <v>EJECUCION</v>
      </c>
      <c r="CX196" s="292"/>
      <c r="CY196" s="60">
        <f t="shared" si="92"/>
        <v>42181</v>
      </c>
      <c r="CZ196" s="58">
        <f t="shared" si="93"/>
        <v>42211</v>
      </c>
      <c r="DA196" s="59">
        <f t="shared" ref="DA196:DA259" si="103">+CZ196-CY196</f>
        <v>30</v>
      </c>
      <c r="DB196" s="160">
        <f t="shared" si="94"/>
        <v>96</v>
      </c>
      <c r="DC196" s="301">
        <f t="shared" ref="DC196:DC259" si="104">+IF(DB196&gt;=DA196,100,(DB196/DA196)*100)</f>
        <v>100</v>
      </c>
      <c r="DD196" s="299"/>
      <c r="DE196" s="59">
        <f t="shared" si="100"/>
        <v>100</v>
      </c>
      <c r="DF196" s="303" t="e">
        <f t="shared" si="101"/>
        <v>#REF!</v>
      </c>
    </row>
    <row r="197" spans="2:110" s="21" customFormat="1" ht="99.95" hidden="1" customHeight="1" x14ac:dyDescent="0.25">
      <c r="B197" s="307">
        <v>0.13333333333333333</v>
      </c>
      <c r="C197" s="219" t="str">
        <f t="shared" si="95"/>
        <v>15OPAV17491P</v>
      </c>
      <c r="D197" s="1"/>
      <c r="E197" s="2" t="s">
        <v>32</v>
      </c>
      <c r="F197" s="81" t="s">
        <v>1445</v>
      </c>
      <c r="G197" s="19" t="s">
        <v>1329</v>
      </c>
      <c r="H197" s="16">
        <v>42157</v>
      </c>
      <c r="I197" s="56" t="s">
        <v>105</v>
      </c>
      <c r="J197" s="14" t="s">
        <v>240</v>
      </c>
      <c r="K197" s="74" t="s">
        <v>1331</v>
      </c>
      <c r="L197" s="5">
        <v>123</v>
      </c>
      <c r="M197" s="13"/>
      <c r="N197" s="13" t="s">
        <v>156</v>
      </c>
      <c r="O197" s="8">
        <v>46996637</v>
      </c>
      <c r="P197" s="80" t="s">
        <v>20</v>
      </c>
      <c r="Q197" s="4" t="s">
        <v>15</v>
      </c>
      <c r="R197" s="69"/>
      <c r="S197" s="231"/>
      <c r="T197" s="70"/>
      <c r="U197" s="77" t="s">
        <v>1332</v>
      </c>
      <c r="V197" s="203">
        <v>42157</v>
      </c>
      <c r="W197" s="204">
        <v>0</v>
      </c>
      <c r="X197" s="14" t="s">
        <v>58</v>
      </c>
      <c r="Y197" s="14" t="s">
        <v>22</v>
      </c>
      <c r="Z197" s="14" t="s">
        <v>320</v>
      </c>
      <c r="AA197" s="14" t="s">
        <v>321</v>
      </c>
      <c r="AB197" s="57" t="s">
        <v>1333</v>
      </c>
      <c r="AC197" s="15">
        <v>802022016</v>
      </c>
      <c r="AD197" s="2" t="s">
        <v>34</v>
      </c>
      <c r="AE197" s="4">
        <v>42152</v>
      </c>
      <c r="AF197" s="6" t="s">
        <v>690</v>
      </c>
      <c r="AG197" s="4" t="s">
        <v>167</v>
      </c>
      <c r="AH197" s="8">
        <v>104515</v>
      </c>
      <c r="AI197" s="4"/>
      <c r="AJ197" s="305">
        <v>0</v>
      </c>
      <c r="AK197" s="306">
        <v>0</v>
      </c>
      <c r="AL197" s="306">
        <v>0</v>
      </c>
      <c r="AM197" s="8"/>
      <c r="AN197" s="8">
        <v>46996637</v>
      </c>
      <c r="AO197" s="11"/>
      <c r="AP197" s="18">
        <f t="shared" si="89"/>
        <v>46996637</v>
      </c>
      <c r="AQ197" s="48" t="s">
        <v>40</v>
      </c>
      <c r="AR197" s="49" t="s">
        <v>101</v>
      </c>
      <c r="AS197" s="49" t="s">
        <v>101</v>
      </c>
      <c r="AT197" s="49" t="s">
        <v>101</v>
      </c>
      <c r="AU197" s="50" t="s">
        <v>101</v>
      </c>
      <c r="AV197" s="23">
        <v>42186</v>
      </c>
      <c r="AW197" s="4">
        <f>+AV197+30</f>
        <v>42216</v>
      </c>
      <c r="AX197" s="8">
        <f t="shared" si="102"/>
        <v>30</v>
      </c>
      <c r="AY197" s="8"/>
      <c r="AZ197" s="8"/>
      <c r="BA197" s="212" t="s">
        <v>99</v>
      </c>
      <c r="BB197" s="17" t="e">
        <f>LOOKUP(BA197,#REF!,#REF!)</f>
        <v>#REF!</v>
      </c>
      <c r="BC197" s="310"/>
      <c r="BD197" s="63"/>
      <c r="BE197" s="28"/>
      <c r="BF197" s="30"/>
      <c r="BG197" s="30"/>
      <c r="BH197" s="28"/>
      <c r="BI197" s="31"/>
      <c r="BJ197" s="66"/>
      <c r="BK197" s="79"/>
      <c r="BL197" s="32"/>
      <c r="BM197" s="32"/>
      <c r="BN197" s="55"/>
      <c r="BO197" s="33"/>
      <c r="BP197" s="67"/>
      <c r="BQ197" s="73"/>
      <c r="BR197" s="35"/>
      <c r="BS197" s="36"/>
      <c r="BT197" s="62"/>
      <c r="BU197" s="37"/>
      <c r="BV197" s="316">
        <f t="shared" si="96"/>
        <v>0</v>
      </c>
      <c r="BW197" s="317">
        <f t="shared" si="97"/>
        <v>0</v>
      </c>
      <c r="BX197" s="234">
        <f t="shared" si="98"/>
        <v>46996637</v>
      </c>
      <c r="BY197" s="41"/>
      <c r="BZ197" s="29"/>
      <c r="CA197" s="29"/>
      <c r="CB197" s="29"/>
      <c r="CC197" s="40"/>
      <c r="CD197" s="42"/>
      <c r="CE197" s="34"/>
      <c r="CF197" s="34"/>
      <c r="CG197" s="34"/>
      <c r="CH197" s="33"/>
      <c r="CI197" s="43"/>
      <c r="CJ197" s="44"/>
      <c r="CK197" s="38"/>
      <c r="CL197" s="38"/>
      <c r="CM197" s="39"/>
      <c r="CN197" s="45"/>
      <c r="CO197" s="71">
        <f t="shared" si="84"/>
        <v>42216</v>
      </c>
      <c r="CP197" s="46"/>
      <c r="CQ197" s="72"/>
      <c r="CR197" s="47"/>
      <c r="CS197" s="287" t="e">
        <f>+SUMIFS(#REF!,#REF!,AH197)</f>
        <v>#REF!</v>
      </c>
      <c r="CT197" s="288" t="e">
        <f>+SUMIFS(#REF!,#REF!,BD197)+SUMIFS(#REF!,#REF!,BJ197)+SUMIFS(#REF!,#REF!,BP197)</f>
        <v>#REF!</v>
      </c>
      <c r="CU197" s="228" t="e">
        <f t="shared" si="99"/>
        <v>#REF!</v>
      </c>
      <c r="CV197" s="225"/>
      <c r="CW197" s="58" t="str">
        <f t="shared" si="91"/>
        <v>EJECUCION</v>
      </c>
      <c r="CX197" s="292"/>
      <c r="CY197" s="60">
        <f t="shared" si="92"/>
        <v>42186</v>
      </c>
      <c r="CZ197" s="58">
        <f t="shared" si="93"/>
        <v>42216</v>
      </c>
      <c r="DA197" s="59">
        <f t="shared" si="103"/>
        <v>30</v>
      </c>
      <c r="DB197" s="160">
        <f t="shared" si="94"/>
        <v>91</v>
      </c>
      <c r="DC197" s="301">
        <f t="shared" si="104"/>
        <v>100</v>
      </c>
      <c r="DD197" s="299"/>
      <c r="DE197" s="59">
        <f t="shared" si="100"/>
        <v>100</v>
      </c>
      <c r="DF197" s="303" t="e">
        <f t="shared" si="101"/>
        <v>#REF!</v>
      </c>
    </row>
    <row r="198" spans="2:110" s="21" customFormat="1" ht="99.95" hidden="1" customHeight="1" x14ac:dyDescent="0.25">
      <c r="B198" s="307">
        <v>0.13333333333333333</v>
      </c>
      <c r="C198" s="219">
        <f t="shared" si="95"/>
        <v>97</v>
      </c>
      <c r="D198" s="1"/>
      <c r="E198" s="2" t="s">
        <v>221</v>
      </c>
      <c r="F198" s="81" t="s">
        <v>1444</v>
      </c>
      <c r="G198" s="19" t="s">
        <v>1330</v>
      </c>
      <c r="H198" s="16">
        <v>42158</v>
      </c>
      <c r="I198" s="56" t="s">
        <v>105</v>
      </c>
      <c r="J198" s="14" t="s">
        <v>124</v>
      </c>
      <c r="K198" s="74" t="s">
        <v>1334</v>
      </c>
      <c r="L198" s="5">
        <v>267</v>
      </c>
      <c r="M198" s="13">
        <v>811115</v>
      </c>
      <c r="N198" s="13" t="s">
        <v>875</v>
      </c>
      <c r="O198" s="8">
        <v>163950000</v>
      </c>
      <c r="P198" s="80" t="s">
        <v>20</v>
      </c>
      <c r="Q198" s="4" t="s">
        <v>15</v>
      </c>
      <c r="R198" s="69"/>
      <c r="S198" s="231"/>
      <c r="T198" s="70"/>
      <c r="U198" s="77">
        <v>97</v>
      </c>
      <c r="V198" s="203">
        <v>42166</v>
      </c>
      <c r="W198" s="204">
        <v>0</v>
      </c>
      <c r="X198" s="14" t="s">
        <v>58</v>
      </c>
      <c r="Y198" s="14" t="s">
        <v>22</v>
      </c>
      <c r="Z198" s="14" t="s">
        <v>80</v>
      </c>
      <c r="AA198" s="14" t="s">
        <v>80</v>
      </c>
      <c r="AB198" s="57" t="s">
        <v>358</v>
      </c>
      <c r="AC198" s="15">
        <v>830137868</v>
      </c>
      <c r="AD198" s="2" t="s">
        <v>73</v>
      </c>
      <c r="AE198" s="4">
        <v>42160</v>
      </c>
      <c r="AF198" s="6" t="s">
        <v>821</v>
      </c>
      <c r="AG198" s="4" t="s">
        <v>173</v>
      </c>
      <c r="AH198" s="8">
        <v>106515</v>
      </c>
      <c r="AI198" s="4">
        <v>42160</v>
      </c>
      <c r="AJ198" s="305" t="s">
        <v>680</v>
      </c>
      <c r="AK198" s="306" t="s">
        <v>728</v>
      </c>
      <c r="AL198" s="306" t="s">
        <v>683</v>
      </c>
      <c r="AM198" s="8"/>
      <c r="AN198" s="8">
        <v>163950000</v>
      </c>
      <c r="AO198" s="11"/>
      <c r="AP198" s="18">
        <f t="shared" si="89"/>
        <v>163950000</v>
      </c>
      <c r="AQ198" s="48" t="s">
        <v>40</v>
      </c>
      <c r="AR198" s="49" t="s">
        <v>101</v>
      </c>
      <c r="AS198" s="49" t="s">
        <v>101</v>
      </c>
      <c r="AT198" s="49" t="s">
        <v>101</v>
      </c>
      <c r="AU198" s="50" t="s">
        <v>101</v>
      </c>
      <c r="AV198" s="23">
        <v>42165</v>
      </c>
      <c r="AW198" s="4">
        <f>+AV198+90</f>
        <v>42255</v>
      </c>
      <c r="AX198" s="8">
        <f t="shared" si="102"/>
        <v>90</v>
      </c>
      <c r="AY198" s="8"/>
      <c r="AZ198" s="8"/>
      <c r="BA198" s="212" t="s">
        <v>64</v>
      </c>
      <c r="BB198" s="17" t="e">
        <f>LOOKUP(BA198,#REF!,#REF!)</f>
        <v>#REF!</v>
      </c>
      <c r="BC198" s="310"/>
      <c r="BD198" s="63"/>
      <c r="BE198" s="28"/>
      <c r="BF198" s="30"/>
      <c r="BG198" s="30"/>
      <c r="BH198" s="28"/>
      <c r="BI198" s="31"/>
      <c r="BJ198" s="66"/>
      <c r="BK198" s="79"/>
      <c r="BL198" s="32"/>
      <c r="BM198" s="32"/>
      <c r="BN198" s="55"/>
      <c r="BO198" s="33"/>
      <c r="BP198" s="67"/>
      <c r="BQ198" s="73"/>
      <c r="BR198" s="35"/>
      <c r="BS198" s="36"/>
      <c r="BT198" s="62"/>
      <c r="BU198" s="37"/>
      <c r="BV198" s="316">
        <f t="shared" si="96"/>
        <v>0</v>
      </c>
      <c r="BW198" s="317">
        <f t="shared" si="97"/>
        <v>0</v>
      </c>
      <c r="BX198" s="234">
        <f t="shared" si="98"/>
        <v>163950000</v>
      </c>
      <c r="BY198" s="41"/>
      <c r="BZ198" s="29"/>
      <c r="CA198" s="29"/>
      <c r="CB198" s="29"/>
      <c r="CC198" s="40"/>
      <c r="CD198" s="42"/>
      <c r="CE198" s="34"/>
      <c r="CF198" s="34"/>
      <c r="CG198" s="34"/>
      <c r="CH198" s="33"/>
      <c r="CI198" s="43"/>
      <c r="CJ198" s="44"/>
      <c r="CK198" s="38"/>
      <c r="CL198" s="38"/>
      <c r="CM198" s="39"/>
      <c r="CN198" s="45"/>
      <c r="CO198" s="71">
        <f t="shared" si="84"/>
        <v>42255</v>
      </c>
      <c r="CP198" s="46"/>
      <c r="CQ198" s="72"/>
      <c r="CR198" s="47"/>
      <c r="CS198" s="287" t="e">
        <f>+SUMIFS(#REF!,#REF!,AH198)</f>
        <v>#REF!</v>
      </c>
      <c r="CT198" s="288" t="e">
        <f>+SUMIFS(#REF!,#REF!,BD198)+SUMIFS(#REF!,#REF!,BJ198)+SUMIFS(#REF!,#REF!,BP198)</f>
        <v>#REF!</v>
      </c>
      <c r="CU198" s="228" t="e">
        <f t="shared" si="99"/>
        <v>#REF!</v>
      </c>
      <c r="CV198" s="225"/>
      <c r="CW198" s="58" t="str">
        <f t="shared" si="91"/>
        <v>EJECUCION</v>
      </c>
      <c r="CX198" s="292"/>
      <c r="CY198" s="60">
        <f t="shared" si="92"/>
        <v>42165</v>
      </c>
      <c r="CZ198" s="58">
        <f t="shared" si="93"/>
        <v>42255</v>
      </c>
      <c r="DA198" s="59">
        <f t="shared" si="103"/>
        <v>90</v>
      </c>
      <c r="DB198" s="160">
        <f t="shared" si="94"/>
        <v>112</v>
      </c>
      <c r="DC198" s="301">
        <f t="shared" si="104"/>
        <v>100</v>
      </c>
      <c r="DD198" s="299"/>
      <c r="DE198" s="59">
        <f t="shared" si="100"/>
        <v>100</v>
      </c>
      <c r="DF198" s="303" t="e">
        <f t="shared" si="101"/>
        <v>#REF!</v>
      </c>
    </row>
    <row r="199" spans="2:110" s="21" customFormat="1" ht="99.95" hidden="1" customHeight="1" x14ac:dyDescent="0.25">
      <c r="B199" s="307">
        <v>0.13333333333333333</v>
      </c>
      <c r="C199" s="219">
        <f t="shared" si="95"/>
        <v>107</v>
      </c>
      <c r="D199" s="1"/>
      <c r="E199" s="2" t="s">
        <v>32</v>
      </c>
      <c r="F199" s="81" t="s">
        <v>1385</v>
      </c>
      <c r="G199" s="19" t="s">
        <v>1363</v>
      </c>
      <c r="H199" s="16">
        <v>42171</v>
      </c>
      <c r="I199" s="56" t="s">
        <v>105</v>
      </c>
      <c r="J199" s="14" t="s">
        <v>121</v>
      </c>
      <c r="K199" s="74" t="s">
        <v>1368</v>
      </c>
      <c r="L199" s="5">
        <v>263</v>
      </c>
      <c r="M199" s="13">
        <v>801318</v>
      </c>
      <c r="N199" s="13" t="s">
        <v>1105</v>
      </c>
      <c r="O199" s="8">
        <v>2436000</v>
      </c>
      <c r="P199" s="80" t="s">
        <v>20</v>
      </c>
      <c r="Q199" s="4" t="s">
        <v>15</v>
      </c>
      <c r="R199" s="69"/>
      <c r="S199" s="231"/>
      <c r="T199" s="70"/>
      <c r="U199" s="77">
        <v>107</v>
      </c>
      <c r="V199" s="203">
        <v>42188</v>
      </c>
      <c r="W199" s="204">
        <v>0</v>
      </c>
      <c r="X199" s="14" t="s">
        <v>58</v>
      </c>
      <c r="Y199" s="14" t="s">
        <v>1102</v>
      </c>
      <c r="Z199" s="14" t="s">
        <v>621</v>
      </c>
      <c r="AA199" s="14" t="s">
        <v>84</v>
      </c>
      <c r="AB199" s="57" t="s">
        <v>1369</v>
      </c>
      <c r="AC199" s="15">
        <v>837000220</v>
      </c>
      <c r="AD199" s="2" t="s">
        <v>74</v>
      </c>
      <c r="AE199" s="4">
        <v>42185</v>
      </c>
      <c r="AF199" s="6" t="s">
        <v>823</v>
      </c>
      <c r="AG199" s="4" t="s">
        <v>702</v>
      </c>
      <c r="AH199" s="8">
        <v>120615</v>
      </c>
      <c r="AI199" s="4">
        <v>42185</v>
      </c>
      <c r="AJ199" s="305" t="s">
        <v>675</v>
      </c>
      <c r="AK199" s="306" t="s">
        <v>1505</v>
      </c>
      <c r="AL199" s="306" t="s">
        <v>677</v>
      </c>
      <c r="AM199" s="8"/>
      <c r="AN199" s="8">
        <v>2436000</v>
      </c>
      <c r="AO199" s="11"/>
      <c r="AP199" s="18">
        <f t="shared" si="89"/>
        <v>2436000</v>
      </c>
      <c r="AQ199" s="24" t="s">
        <v>40</v>
      </c>
      <c r="AR199" s="25" t="s">
        <v>101</v>
      </c>
      <c r="AS199" s="25" t="s">
        <v>101</v>
      </c>
      <c r="AT199" s="25" t="s">
        <v>101</v>
      </c>
      <c r="AU199" s="27" t="s">
        <v>101</v>
      </c>
      <c r="AV199" s="23">
        <v>42187</v>
      </c>
      <c r="AW199" s="4">
        <f>+AV199+15</f>
        <v>42202</v>
      </c>
      <c r="AX199" s="8">
        <f t="shared" si="102"/>
        <v>15</v>
      </c>
      <c r="AY199" s="8"/>
      <c r="AZ199" s="8"/>
      <c r="BA199" s="212" t="s">
        <v>206</v>
      </c>
      <c r="BB199" s="17" t="e">
        <f>LOOKUP(BA199,#REF!,#REF!)</f>
        <v>#REF!</v>
      </c>
      <c r="BC199" s="310"/>
      <c r="BD199" s="63"/>
      <c r="BE199" s="28"/>
      <c r="BF199" s="30"/>
      <c r="BG199" s="30"/>
      <c r="BH199" s="28"/>
      <c r="BI199" s="31"/>
      <c r="BJ199" s="66"/>
      <c r="BK199" s="79"/>
      <c r="BL199" s="32"/>
      <c r="BM199" s="32"/>
      <c r="BN199" s="55"/>
      <c r="BO199" s="33"/>
      <c r="BP199" s="67"/>
      <c r="BQ199" s="73"/>
      <c r="BR199" s="35"/>
      <c r="BS199" s="36"/>
      <c r="BT199" s="62"/>
      <c r="BU199" s="37"/>
      <c r="BV199" s="316">
        <f t="shared" si="96"/>
        <v>0</v>
      </c>
      <c r="BW199" s="317">
        <f t="shared" si="97"/>
        <v>0</v>
      </c>
      <c r="BX199" s="234">
        <f t="shared" si="98"/>
        <v>2436000</v>
      </c>
      <c r="BY199" s="41">
        <v>42208</v>
      </c>
      <c r="BZ199" s="29">
        <v>42220</v>
      </c>
      <c r="CA199" s="347" t="s">
        <v>1674</v>
      </c>
      <c r="CB199" s="29">
        <v>42212</v>
      </c>
      <c r="CC199" s="40"/>
      <c r="CD199" s="42"/>
      <c r="CE199" s="34"/>
      <c r="CF199" s="349"/>
      <c r="CG199" s="34"/>
      <c r="CH199" s="33"/>
      <c r="CI199" s="43"/>
      <c r="CJ199" s="44"/>
      <c r="CK199" s="352"/>
      <c r="CL199" s="38"/>
      <c r="CM199" s="39"/>
      <c r="CN199" s="45"/>
      <c r="CO199" s="71">
        <f t="shared" si="84"/>
        <v>42220</v>
      </c>
      <c r="CP199" s="46"/>
      <c r="CQ199" s="72"/>
      <c r="CR199" s="47"/>
      <c r="CS199" s="287" t="e">
        <f>+SUMIFS(#REF!,#REF!,AH199)</f>
        <v>#REF!</v>
      </c>
      <c r="CT199" s="288" t="e">
        <f>+SUMIFS(#REF!,#REF!,BD199)+SUMIFS(#REF!,#REF!,BJ199)+SUMIFS(#REF!,#REF!,BP199)</f>
        <v>#REF!</v>
      </c>
      <c r="CU199" s="228" t="e">
        <f t="shared" si="99"/>
        <v>#REF!</v>
      </c>
      <c r="CV199" s="225"/>
      <c r="CW199" s="58" t="str">
        <f t="shared" si="91"/>
        <v>EJECUCION</v>
      </c>
      <c r="CX199" s="292"/>
      <c r="CY199" s="60">
        <f t="shared" si="92"/>
        <v>42187</v>
      </c>
      <c r="CZ199" s="58">
        <f t="shared" si="93"/>
        <v>42220</v>
      </c>
      <c r="DA199" s="59">
        <f t="shared" si="103"/>
        <v>33</v>
      </c>
      <c r="DB199" s="160">
        <f t="shared" si="94"/>
        <v>90</v>
      </c>
      <c r="DC199" s="301">
        <f t="shared" si="104"/>
        <v>100</v>
      </c>
      <c r="DD199" s="299"/>
      <c r="DE199" s="59">
        <f t="shared" si="100"/>
        <v>100</v>
      </c>
      <c r="DF199" s="303" t="e">
        <f t="shared" si="101"/>
        <v>#REF!</v>
      </c>
    </row>
    <row r="200" spans="2:110" s="21" customFormat="1" ht="99.95" hidden="1" customHeight="1" x14ac:dyDescent="0.25">
      <c r="B200" s="308" t="s">
        <v>1674</v>
      </c>
      <c r="C200" s="219">
        <f t="shared" si="95"/>
        <v>117</v>
      </c>
      <c r="D200" s="1"/>
      <c r="E200" s="2" t="s">
        <v>33</v>
      </c>
      <c r="F200" s="81" t="s">
        <v>1365</v>
      </c>
      <c r="G200" s="19" t="s">
        <v>1364</v>
      </c>
      <c r="H200" s="16">
        <v>42171</v>
      </c>
      <c r="I200" s="56" t="s">
        <v>105</v>
      </c>
      <c r="J200" s="14" t="s">
        <v>121</v>
      </c>
      <c r="K200" s="74" t="s">
        <v>1366</v>
      </c>
      <c r="L200" s="5">
        <v>184</v>
      </c>
      <c r="M200" s="13">
        <v>781815</v>
      </c>
      <c r="N200" s="13" t="s">
        <v>157</v>
      </c>
      <c r="O200" s="8">
        <v>20000000</v>
      </c>
      <c r="P200" s="80" t="s">
        <v>20</v>
      </c>
      <c r="Q200" s="4" t="s">
        <v>15</v>
      </c>
      <c r="R200" s="69"/>
      <c r="S200" s="231"/>
      <c r="T200" s="70"/>
      <c r="U200" s="77">
        <v>117</v>
      </c>
      <c r="V200" s="203">
        <v>42201</v>
      </c>
      <c r="W200" s="204">
        <v>0</v>
      </c>
      <c r="X200" s="14" t="s">
        <v>58</v>
      </c>
      <c r="Y200" s="14" t="s">
        <v>22</v>
      </c>
      <c r="Z200" s="14" t="s">
        <v>87</v>
      </c>
      <c r="AA200" s="14" t="s">
        <v>87</v>
      </c>
      <c r="AB200" s="57" t="s">
        <v>1367</v>
      </c>
      <c r="AC200" s="15">
        <v>860519235</v>
      </c>
      <c r="AD200" s="2" t="s">
        <v>72</v>
      </c>
      <c r="AE200" s="4">
        <v>42201</v>
      </c>
      <c r="AF200" s="6" t="s">
        <v>736</v>
      </c>
      <c r="AG200" s="4" t="s">
        <v>171</v>
      </c>
      <c r="AH200" s="208">
        <v>131915</v>
      </c>
      <c r="AI200" s="4">
        <v>42201</v>
      </c>
      <c r="AJ200" s="305" t="s">
        <v>675</v>
      </c>
      <c r="AK200" s="306" t="s">
        <v>804</v>
      </c>
      <c r="AL200" s="306" t="s">
        <v>679</v>
      </c>
      <c r="AM200" s="8"/>
      <c r="AN200" s="8">
        <v>20000000</v>
      </c>
      <c r="AO200" s="11"/>
      <c r="AP200" s="18">
        <f t="shared" si="89"/>
        <v>20000000</v>
      </c>
      <c r="AQ200" s="24" t="s">
        <v>40</v>
      </c>
      <c r="AR200" s="25" t="s">
        <v>101</v>
      </c>
      <c r="AS200" s="25" t="s">
        <v>101</v>
      </c>
      <c r="AT200" s="25" t="s">
        <v>101</v>
      </c>
      <c r="AU200" s="27" t="s">
        <v>101</v>
      </c>
      <c r="AV200" s="23">
        <v>42216</v>
      </c>
      <c r="AW200" s="103">
        <v>42551</v>
      </c>
      <c r="AX200" s="8">
        <f t="shared" si="102"/>
        <v>335</v>
      </c>
      <c r="AY200" s="8"/>
      <c r="AZ200" s="8"/>
      <c r="BA200" s="212" t="s">
        <v>103</v>
      </c>
      <c r="BB200" s="17" t="e">
        <f>LOOKUP(BA200,#REF!,#REF!)</f>
        <v>#REF!</v>
      </c>
      <c r="BC200" s="312" t="s">
        <v>1731</v>
      </c>
      <c r="BD200" s="63"/>
      <c r="BE200" s="28"/>
      <c r="BF200" s="30"/>
      <c r="BG200" s="30"/>
      <c r="BH200" s="28"/>
      <c r="BI200" s="31"/>
      <c r="BJ200" s="66"/>
      <c r="BK200" s="79"/>
      <c r="BL200" s="32"/>
      <c r="BM200" s="32"/>
      <c r="BN200" s="55"/>
      <c r="BO200" s="33"/>
      <c r="BP200" s="67"/>
      <c r="BQ200" s="73"/>
      <c r="BR200" s="35"/>
      <c r="BS200" s="36"/>
      <c r="BT200" s="62"/>
      <c r="BU200" s="37"/>
      <c r="BV200" s="316">
        <f t="shared" si="96"/>
        <v>0</v>
      </c>
      <c r="BW200" s="317">
        <f t="shared" si="97"/>
        <v>0</v>
      </c>
      <c r="BX200" s="234">
        <f t="shared" si="98"/>
        <v>20000000</v>
      </c>
      <c r="BY200" s="41"/>
      <c r="BZ200" s="29"/>
      <c r="CA200" s="29"/>
      <c r="CB200" s="29"/>
      <c r="CC200" s="40"/>
      <c r="CD200" s="42"/>
      <c r="CE200" s="34"/>
      <c r="CF200" s="34"/>
      <c r="CG200" s="34"/>
      <c r="CH200" s="33"/>
      <c r="CI200" s="43"/>
      <c r="CJ200" s="44"/>
      <c r="CK200" s="38"/>
      <c r="CL200" s="38"/>
      <c r="CM200" s="39"/>
      <c r="CN200" s="45"/>
      <c r="CO200" s="71">
        <f t="shared" si="84"/>
        <v>42551</v>
      </c>
      <c r="CP200" s="46"/>
      <c r="CQ200" s="72"/>
      <c r="CR200" s="47"/>
      <c r="CS200" s="287" t="e">
        <f>+SUMIFS(#REF!,#REF!,AH200)</f>
        <v>#REF!</v>
      </c>
      <c r="CT200" s="288" t="e">
        <f>+SUMIFS(#REF!,#REF!,BD200)+SUMIFS(#REF!,#REF!,BJ200)+SUMIFS(#REF!,#REF!,BP200)</f>
        <v>#REF!</v>
      </c>
      <c r="CU200" s="228" t="e">
        <f t="shared" si="99"/>
        <v>#REF!</v>
      </c>
      <c r="CV200" s="225"/>
      <c r="CW200" s="58" t="str">
        <f t="shared" si="91"/>
        <v>EJECUCION</v>
      </c>
      <c r="CX200" s="292"/>
      <c r="CY200" s="60">
        <f t="shared" si="92"/>
        <v>42216</v>
      </c>
      <c r="CZ200" s="58">
        <f t="shared" si="93"/>
        <v>42551</v>
      </c>
      <c r="DA200" s="59">
        <f t="shared" si="103"/>
        <v>335</v>
      </c>
      <c r="DB200" s="160">
        <f t="shared" si="94"/>
        <v>61</v>
      </c>
      <c r="DC200" s="301">
        <f t="shared" si="104"/>
        <v>18.208955223880597</v>
      </c>
      <c r="DD200" s="299"/>
      <c r="DE200" s="59">
        <f t="shared" si="100"/>
        <v>18.208955223880597</v>
      </c>
      <c r="DF200" s="303" t="e">
        <f t="shared" si="101"/>
        <v>#REF!</v>
      </c>
    </row>
    <row r="201" spans="2:110" s="21" customFormat="1" ht="99.95" hidden="1" customHeight="1" x14ac:dyDescent="0.25">
      <c r="B201" s="307">
        <v>6.6666666666666666E-2</v>
      </c>
      <c r="C201" s="344">
        <f t="shared" si="95"/>
        <v>3037</v>
      </c>
      <c r="D201" s="1"/>
      <c r="E201" s="2" t="s">
        <v>211</v>
      </c>
      <c r="F201" s="81"/>
      <c r="G201" s="19"/>
      <c r="H201" s="16">
        <v>42171</v>
      </c>
      <c r="I201" s="56" t="s">
        <v>212</v>
      </c>
      <c r="J201" s="14" t="s">
        <v>121</v>
      </c>
      <c r="K201" s="74" t="s">
        <v>1522</v>
      </c>
      <c r="L201" s="5"/>
      <c r="M201" s="13"/>
      <c r="N201" s="13"/>
      <c r="O201" s="8">
        <v>51370918</v>
      </c>
      <c r="P201" s="80" t="s">
        <v>20</v>
      </c>
      <c r="Q201" s="4" t="s">
        <v>15</v>
      </c>
      <c r="R201" s="69"/>
      <c r="S201" s="231"/>
      <c r="T201" s="70"/>
      <c r="U201" s="109">
        <v>3037</v>
      </c>
      <c r="V201" s="203">
        <v>42171</v>
      </c>
      <c r="W201" s="204">
        <v>0</v>
      </c>
      <c r="X201" s="14" t="s">
        <v>21</v>
      </c>
      <c r="Y201" s="14" t="s">
        <v>21</v>
      </c>
      <c r="Z201" s="14" t="s">
        <v>80</v>
      </c>
      <c r="AA201" s="14" t="s">
        <v>80</v>
      </c>
      <c r="AB201" s="57" t="s">
        <v>1523</v>
      </c>
      <c r="AC201" s="15">
        <v>860524654</v>
      </c>
      <c r="AD201" s="2" t="s">
        <v>73</v>
      </c>
      <c r="AE201" s="4">
        <v>42020</v>
      </c>
      <c r="AF201" s="6" t="s">
        <v>749</v>
      </c>
      <c r="AG201" s="4" t="s">
        <v>187</v>
      </c>
      <c r="AH201" s="8">
        <v>11915</v>
      </c>
      <c r="AI201" s="4">
        <v>42172</v>
      </c>
      <c r="AJ201" s="305" t="s">
        <v>675</v>
      </c>
      <c r="AK201" s="306" t="s">
        <v>743</v>
      </c>
      <c r="AL201" s="306" t="s">
        <v>687</v>
      </c>
      <c r="AM201" s="8"/>
      <c r="AN201" s="8">
        <v>51370918</v>
      </c>
      <c r="AO201" s="11"/>
      <c r="AP201" s="18">
        <f t="shared" si="89"/>
        <v>51370918</v>
      </c>
      <c r="AQ201" s="24" t="s">
        <v>40</v>
      </c>
      <c r="AR201" s="25" t="s">
        <v>101</v>
      </c>
      <c r="AS201" s="25" t="s">
        <v>101</v>
      </c>
      <c r="AT201" s="25" t="s">
        <v>101</v>
      </c>
      <c r="AU201" s="27" t="s">
        <v>101</v>
      </c>
      <c r="AV201" s="23">
        <v>42201</v>
      </c>
      <c r="AW201" s="103">
        <v>42385</v>
      </c>
      <c r="AX201" s="8">
        <f t="shared" si="102"/>
        <v>184</v>
      </c>
      <c r="AY201" s="8"/>
      <c r="AZ201" s="8"/>
      <c r="BA201" s="212" t="s">
        <v>43</v>
      </c>
      <c r="BB201" s="17" t="e">
        <f>LOOKUP(BA201,#REF!,#REF!)</f>
        <v>#REF!</v>
      </c>
      <c r="BC201" s="310"/>
      <c r="BD201" s="63"/>
      <c r="BE201" s="28"/>
      <c r="BF201" s="30"/>
      <c r="BG201" s="30"/>
      <c r="BH201" s="28"/>
      <c r="BI201" s="31"/>
      <c r="BJ201" s="66"/>
      <c r="BK201" s="79"/>
      <c r="BL201" s="32"/>
      <c r="BM201" s="32"/>
      <c r="BN201" s="55"/>
      <c r="BO201" s="33"/>
      <c r="BP201" s="67"/>
      <c r="BQ201" s="73"/>
      <c r="BR201" s="35"/>
      <c r="BS201" s="36"/>
      <c r="BT201" s="62"/>
      <c r="BU201" s="37"/>
      <c r="BV201" s="316">
        <f t="shared" si="96"/>
        <v>0</v>
      </c>
      <c r="BW201" s="317">
        <f t="shared" si="97"/>
        <v>0</v>
      </c>
      <c r="BX201" s="234">
        <f t="shared" si="98"/>
        <v>51370918</v>
      </c>
      <c r="BY201" s="41"/>
      <c r="BZ201" s="29"/>
      <c r="CA201" s="29"/>
      <c r="CB201" s="29"/>
      <c r="CC201" s="40"/>
      <c r="CD201" s="42"/>
      <c r="CE201" s="34"/>
      <c r="CF201" s="34"/>
      <c r="CG201" s="34"/>
      <c r="CH201" s="33"/>
      <c r="CI201" s="43"/>
      <c r="CJ201" s="44"/>
      <c r="CK201" s="38"/>
      <c r="CL201" s="38"/>
      <c r="CM201" s="39"/>
      <c r="CN201" s="45"/>
      <c r="CO201" s="71">
        <f t="shared" si="84"/>
        <v>42385</v>
      </c>
      <c r="CP201" s="46"/>
      <c r="CQ201" s="72"/>
      <c r="CR201" s="47"/>
      <c r="CS201" s="287" t="e">
        <f>+SUMIFS(#REF!,#REF!,AH201)</f>
        <v>#REF!</v>
      </c>
      <c r="CT201" s="288" t="e">
        <f>+SUMIFS(#REF!,#REF!,BD201)+SUMIFS(#REF!,#REF!,BJ201)+SUMIFS(#REF!,#REF!,BP201)</f>
        <v>#REF!</v>
      </c>
      <c r="CU201" s="229"/>
      <c r="CV201" s="225"/>
      <c r="CW201" s="58" t="str">
        <f t="shared" si="91"/>
        <v>EJECUCION</v>
      </c>
      <c r="CX201" s="292"/>
      <c r="CY201" s="60">
        <f t="shared" si="92"/>
        <v>42201</v>
      </c>
      <c r="CZ201" s="58">
        <f t="shared" si="93"/>
        <v>42385</v>
      </c>
      <c r="DA201" s="59">
        <f t="shared" si="103"/>
        <v>184</v>
      </c>
      <c r="DB201" s="160">
        <f t="shared" si="94"/>
        <v>76</v>
      </c>
      <c r="DC201" s="301">
        <f t="shared" si="104"/>
        <v>41.304347826086953</v>
      </c>
      <c r="DD201" s="299"/>
      <c r="DE201" s="59">
        <f t="shared" si="100"/>
        <v>41.304347826086953</v>
      </c>
      <c r="DF201" s="303">
        <f t="shared" si="101"/>
        <v>0</v>
      </c>
    </row>
    <row r="202" spans="2:110" s="21" customFormat="1" ht="99.95" hidden="1" customHeight="1" x14ac:dyDescent="0.25">
      <c r="B202" s="308" t="s">
        <v>1674</v>
      </c>
      <c r="C202" s="219">
        <f t="shared" si="95"/>
        <v>121</v>
      </c>
      <c r="D202" s="1"/>
      <c r="E202" s="2" t="s">
        <v>33</v>
      </c>
      <c r="F202" s="81" t="s">
        <v>1763</v>
      </c>
      <c r="G202" s="19" t="s">
        <v>598</v>
      </c>
      <c r="H202" s="16">
        <v>42172</v>
      </c>
      <c r="I202" s="56" t="s">
        <v>112</v>
      </c>
      <c r="J202" s="14" t="s">
        <v>121</v>
      </c>
      <c r="K202" s="74" t="s">
        <v>1357</v>
      </c>
      <c r="L202" s="5">
        <v>265</v>
      </c>
      <c r="M202" s="13">
        <v>721015</v>
      </c>
      <c r="N202" s="13" t="s">
        <v>156</v>
      </c>
      <c r="O202" s="8">
        <v>220000000</v>
      </c>
      <c r="P202" s="80" t="s">
        <v>20</v>
      </c>
      <c r="Q202" s="4" t="s">
        <v>15</v>
      </c>
      <c r="R202" s="69"/>
      <c r="S202" s="231"/>
      <c r="T202" s="70"/>
      <c r="U202" s="77">
        <v>121</v>
      </c>
      <c r="V202" s="203">
        <v>42229</v>
      </c>
      <c r="W202" s="204">
        <v>0</v>
      </c>
      <c r="X202" s="14" t="s">
        <v>24</v>
      </c>
      <c r="Y202" s="14" t="s">
        <v>24</v>
      </c>
      <c r="Z202" s="14" t="s">
        <v>88</v>
      </c>
      <c r="AA202" s="14" t="s">
        <v>1358</v>
      </c>
      <c r="AB202" s="57" t="s">
        <v>1571</v>
      </c>
      <c r="AC202" s="15">
        <v>900875276</v>
      </c>
      <c r="AD202" s="2" t="s">
        <v>75</v>
      </c>
      <c r="AE202" s="4">
        <v>42229</v>
      </c>
      <c r="AF202" s="6" t="s">
        <v>727</v>
      </c>
      <c r="AG202" s="4" t="s">
        <v>1359</v>
      </c>
      <c r="AH202" s="8">
        <v>14915</v>
      </c>
      <c r="AI202" s="4">
        <v>42229</v>
      </c>
      <c r="AJ202" s="305" t="s">
        <v>675</v>
      </c>
      <c r="AK202" s="306" t="s">
        <v>1607</v>
      </c>
      <c r="AL202" s="306" t="s">
        <v>678</v>
      </c>
      <c r="AM202" s="8"/>
      <c r="AN202" s="8">
        <v>216294921</v>
      </c>
      <c r="AO202" s="11"/>
      <c r="AP202" s="18">
        <f t="shared" si="89"/>
        <v>216294921</v>
      </c>
      <c r="AQ202" s="24" t="s">
        <v>1360</v>
      </c>
      <c r="AR202" s="25" t="s">
        <v>1188</v>
      </c>
      <c r="AS202" s="25" t="s">
        <v>1361</v>
      </c>
      <c r="AT202" s="25" t="s">
        <v>3</v>
      </c>
      <c r="AU202" s="209">
        <v>42230</v>
      </c>
      <c r="AV202" s="23">
        <v>42250</v>
      </c>
      <c r="AW202" s="4">
        <f>+AV202+(3*30)</f>
        <v>42340</v>
      </c>
      <c r="AX202" s="8">
        <f t="shared" si="102"/>
        <v>90</v>
      </c>
      <c r="AY202" s="7">
        <f>+AW202+(5*365)</f>
        <v>44165</v>
      </c>
      <c r="AZ202" s="8"/>
      <c r="BA202" s="212" t="s">
        <v>48</v>
      </c>
      <c r="BB202" s="17" t="e">
        <f>LOOKUP(BA202,#REF!,#REF!)</f>
        <v>#REF!</v>
      </c>
      <c r="BC202" s="310" t="s">
        <v>1739</v>
      </c>
      <c r="BD202" s="63"/>
      <c r="BE202" s="28"/>
      <c r="BF202" s="30"/>
      <c r="BG202" s="30"/>
      <c r="BH202" s="28"/>
      <c r="BI202" s="31"/>
      <c r="BJ202" s="66"/>
      <c r="BK202" s="79"/>
      <c r="BL202" s="32"/>
      <c r="BM202" s="32"/>
      <c r="BN202" s="55"/>
      <c r="BO202" s="33"/>
      <c r="BP202" s="67"/>
      <c r="BQ202" s="73"/>
      <c r="BR202" s="35"/>
      <c r="BS202" s="36"/>
      <c r="BT202" s="62"/>
      <c r="BU202" s="37"/>
      <c r="BV202" s="316">
        <f t="shared" si="96"/>
        <v>0</v>
      </c>
      <c r="BW202" s="317">
        <f t="shared" si="97"/>
        <v>0</v>
      </c>
      <c r="BX202" s="234">
        <f t="shared" si="98"/>
        <v>216294921</v>
      </c>
      <c r="BY202" s="41"/>
      <c r="BZ202" s="29"/>
      <c r="CA202" s="29"/>
      <c r="CB202" s="29"/>
      <c r="CC202" s="40"/>
      <c r="CD202" s="42"/>
      <c r="CE202" s="34"/>
      <c r="CF202" s="34"/>
      <c r="CG202" s="34"/>
      <c r="CH202" s="33"/>
      <c r="CI202" s="43"/>
      <c r="CJ202" s="44"/>
      <c r="CK202" s="38"/>
      <c r="CL202" s="38"/>
      <c r="CM202" s="39"/>
      <c r="CN202" s="45"/>
      <c r="CO202" s="71">
        <f t="shared" si="84"/>
        <v>42340</v>
      </c>
      <c r="CP202" s="46"/>
      <c r="CQ202" s="72"/>
      <c r="CR202" s="47"/>
      <c r="CS202" s="287" t="e">
        <f>+SUMIFS(#REF!,#REF!,AH202)</f>
        <v>#REF!</v>
      </c>
      <c r="CT202" s="288" t="e">
        <f>+SUMIFS(#REF!,#REF!,BD202)+SUMIFS(#REF!,#REF!,BJ202)+SUMIFS(#REF!,#REF!,BP202)</f>
        <v>#REF!</v>
      </c>
      <c r="CU202" s="229" t="e">
        <f t="shared" ref="CU202:CU259" si="105">+CS202/BX202</f>
        <v>#REF!</v>
      </c>
      <c r="CV202" s="225"/>
      <c r="CW202" s="58" t="str">
        <f t="shared" si="91"/>
        <v>EJECUCION</v>
      </c>
      <c r="CX202" s="292"/>
      <c r="CY202" s="60">
        <f t="shared" si="92"/>
        <v>42250</v>
      </c>
      <c r="CZ202" s="58">
        <f t="shared" si="93"/>
        <v>42340</v>
      </c>
      <c r="DA202" s="59">
        <f t="shared" si="103"/>
        <v>90</v>
      </c>
      <c r="DB202" s="160">
        <f t="shared" si="94"/>
        <v>27</v>
      </c>
      <c r="DC202" s="301">
        <f t="shared" si="104"/>
        <v>30</v>
      </c>
      <c r="DD202" s="299"/>
      <c r="DE202" s="59">
        <f t="shared" si="100"/>
        <v>30</v>
      </c>
      <c r="DF202" s="303" t="e">
        <f t="shared" si="101"/>
        <v>#REF!</v>
      </c>
    </row>
    <row r="203" spans="2:110" s="21" customFormat="1" ht="99.95" hidden="1" customHeight="1" x14ac:dyDescent="0.25">
      <c r="B203" s="308" t="s">
        <v>1674</v>
      </c>
      <c r="C203" s="219">
        <f t="shared" si="95"/>
        <v>114</v>
      </c>
      <c r="D203" s="1"/>
      <c r="E203" s="2" t="s">
        <v>221</v>
      </c>
      <c r="F203" s="81" t="s">
        <v>1525</v>
      </c>
      <c r="G203" s="19" t="s">
        <v>1362</v>
      </c>
      <c r="H203" s="16">
        <v>42173</v>
      </c>
      <c r="I203" s="56" t="s">
        <v>105</v>
      </c>
      <c r="J203" s="14" t="s">
        <v>124</v>
      </c>
      <c r="K203" s="74" t="s">
        <v>1370</v>
      </c>
      <c r="L203" s="5">
        <v>182</v>
      </c>
      <c r="M203" s="13">
        <v>432323</v>
      </c>
      <c r="N203" s="13" t="s">
        <v>1043</v>
      </c>
      <c r="O203" s="8">
        <v>117978708</v>
      </c>
      <c r="P203" s="80" t="s">
        <v>20</v>
      </c>
      <c r="Q203" s="4" t="s">
        <v>15</v>
      </c>
      <c r="R203" s="69"/>
      <c r="S203" s="231"/>
      <c r="T203" s="70"/>
      <c r="U203" s="77">
        <v>114</v>
      </c>
      <c r="V203" s="203">
        <v>42200</v>
      </c>
      <c r="W203" s="204">
        <v>0</v>
      </c>
      <c r="X203" s="14" t="s">
        <v>21</v>
      </c>
      <c r="Y203" s="14" t="s">
        <v>21</v>
      </c>
      <c r="Z203" s="14" t="s">
        <v>80</v>
      </c>
      <c r="AA203" s="14" t="s">
        <v>80</v>
      </c>
      <c r="AB203" s="57" t="s">
        <v>1371</v>
      </c>
      <c r="AC203" s="15">
        <v>800177588</v>
      </c>
      <c r="AD203" s="2" t="s">
        <v>74</v>
      </c>
      <c r="AE203" s="4">
        <v>42195</v>
      </c>
      <c r="AF203" s="6" t="s">
        <v>822</v>
      </c>
      <c r="AG203" s="4" t="s">
        <v>173</v>
      </c>
      <c r="AH203" s="8">
        <v>128315</v>
      </c>
      <c r="AI203" s="4">
        <v>42195</v>
      </c>
      <c r="AJ203" s="305" t="s">
        <v>675</v>
      </c>
      <c r="AK203" s="306" t="s">
        <v>1557</v>
      </c>
      <c r="AL203" s="306" t="s">
        <v>683</v>
      </c>
      <c r="AM203" s="8"/>
      <c r="AN203" s="8">
        <v>117978708</v>
      </c>
      <c r="AO203" s="11"/>
      <c r="AP203" s="18">
        <f t="shared" si="89"/>
        <v>117978708</v>
      </c>
      <c r="AQ203" s="24" t="s">
        <v>886</v>
      </c>
      <c r="AR203" s="25" t="s">
        <v>887</v>
      </c>
      <c r="AS203" s="25" t="s">
        <v>1372</v>
      </c>
      <c r="AT203" s="25" t="s">
        <v>320</v>
      </c>
      <c r="AU203" s="26">
        <v>42199</v>
      </c>
      <c r="AV203" s="23">
        <f>+AU203</f>
        <v>42199</v>
      </c>
      <c r="AW203" s="4">
        <f>+AV203+(5*30)</f>
        <v>42349</v>
      </c>
      <c r="AX203" s="8">
        <f t="shared" si="102"/>
        <v>150</v>
      </c>
      <c r="AY203" s="7">
        <f>+AW203+(3*365)</f>
        <v>43444</v>
      </c>
      <c r="AZ203" s="8"/>
      <c r="BA203" s="212" t="s">
        <v>114</v>
      </c>
      <c r="BB203" s="17" t="e">
        <f>LOOKUP(BA203,#REF!,#REF!)</f>
        <v>#REF!</v>
      </c>
      <c r="BC203" s="310"/>
      <c r="BD203" s="63"/>
      <c r="BE203" s="28"/>
      <c r="BF203" s="30"/>
      <c r="BG203" s="30"/>
      <c r="BH203" s="28"/>
      <c r="BI203" s="31"/>
      <c r="BJ203" s="66"/>
      <c r="BK203" s="79"/>
      <c r="BL203" s="32"/>
      <c r="BM203" s="32"/>
      <c r="BN203" s="55"/>
      <c r="BO203" s="33"/>
      <c r="BP203" s="67"/>
      <c r="BQ203" s="73"/>
      <c r="BR203" s="35"/>
      <c r="BS203" s="36"/>
      <c r="BT203" s="62"/>
      <c r="BU203" s="37"/>
      <c r="BV203" s="316">
        <f t="shared" si="96"/>
        <v>0</v>
      </c>
      <c r="BW203" s="317">
        <f t="shared" si="97"/>
        <v>0</v>
      </c>
      <c r="BX203" s="234">
        <f t="shared" si="98"/>
        <v>117978708</v>
      </c>
      <c r="BY203" s="41"/>
      <c r="BZ203" s="29"/>
      <c r="CA203" s="29"/>
      <c r="CB203" s="29"/>
      <c r="CC203" s="40"/>
      <c r="CD203" s="42"/>
      <c r="CE203" s="34"/>
      <c r="CF203" s="34"/>
      <c r="CG203" s="34"/>
      <c r="CH203" s="33"/>
      <c r="CI203" s="43"/>
      <c r="CJ203" s="44"/>
      <c r="CK203" s="38"/>
      <c r="CL203" s="38"/>
      <c r="CM203" s="39"/>
      <c r="CN203" s="45"/>
      <c r="CO203" s="71">
        <f t="shared" si="84"/>
        <v>42349</v>
      </c>
      <c r="CP203" s="46"/>
      <c r="CQ203" s="72"/>
      <c r="CR203" s="47"/>
      <c r="CS203" s="287" t="e">
        <f>+SUMIFS(#REF!,#REF!,AH203)</f>
        <v>#REF!</v>
      </c>
      <c r="CT203" s="288" t="e">
        <f>+SUMIFS(#REF!,#REF!,BD203)+SUMIFS(#REF!,#REF!,BJ203)+SUMIFS(#REF!,#REF!,BP203)</f>
        <v>#REF!</v>
      </c>
      <c r="CU203" s="229" t="e">
        <f t="shared" si="105"/>
        <v>#REF!</v>
      </c>
      <c r="CV203" s="225"/>
      <c r="CW203" s="58" t="str">
        <f t="shared" si="91"/>
        <v>EJECUCION</v>
      </c>
      <c r="CX203" s="292"/>
      <c r="CY203" s="60">
        <f t="shared" si="92"/>
        <v>42199</v>
      </c>
      <c r="CZ203" s="58">
        <f t="shared" si="93"/>
        <v>42349</v>
      </c>
      <c r="DA203" s="59">
        <f t="shared" si="103"/>
        <v>150</v>
      </c>
      <c r="DB203" s="160">
        <f t="shared" si="94"/>
        <v>78</v>
      </c>
      <c r="DC203" s="301">
        <f t="shared" si="104"/>
        <v>52</v>
      </c>
      <c r="DD203" s="299"/>
      <c r="DE203" s="59">
        <f t="shared" si="100"/>
        <v>52</v>
      </c>
      <c r="DF203" s="303" t="e">
        <f t="shared" si="101"/>
        <v>#REF!</v>
      </c>
    </row>
    <row r="204" spans="2:110" s="21" customFormat="1" ht="99.95" hidden="1" customHeight="1" x14ac:dyDescent="0.25">
      <c r="B204" s="308" t="s">
        <v>1674</v>
      </c>
      <c r="C204" s="219">
        <f t="shared" si="95"/>
        <v>49</v>
      </c>
      <c r="D204" s="1"/>
      <c r="E204" s="2" t="s">
        <v>221</v>
      </c>
      <c r="F204" s="81" t="s">
        <v>1554</v>
      </c>
      <c r="G204" s="19" t="s">
        <v>1350</v>
      </c>
      <c r="H204" s="16">
        <v>42174</v>
      </c>
      <c r="I204" s="56" t="s">
        <v>62</v>
      </c>
      <c r="J204" s="14" t="s">
        <v>239</v>
      </c>
      <c r="K204" s="74" t="s">
        <v>1352</v>
      </c>
      <c r="L204" s="5">
        <v>262</v>
      </c>
      <c r="M204" s="13">
        <v>401017</v>
      </c>
      <c r="N204" s="13" t="s">
        <v>1201</v>
      </c>
      <c r="O204" s="8">
        <v>5054000</v>
      </c>
      <c r="P204" s="80" t="s">
        <v>20</v>
      </c>
      <c r="Q204" s="4" t="s">
        <v>15</v>
      </c>
      <c r="R204" s="69"/>
      <c r="S204" s="231"/>
      <c r="T204" s="70"/>
      <c r="U204" s="77">
        <v>49</v>
      </c>
      <c r="V204" s="203">
        <v>42198</v>
      </c>
      <c r="W204" s="204">
        <v>1</v>
      </c>
      <c r="X204" s="14" t="s">
        <v>21</v>
      </c>
      <c r="Y204" s="14" t="s">
        <v>1353</v>
      </c>
      <c r="Z204" s="14" t="s">
        <v>285</v>
      </c>
      <c r="AA204" s="14" t="s">
        <v>285</v>
      </c>
      <c r="AB204" s="57" t="s">
        <v>1521</v>
      </c>
      <c r="AC204" s="15">
        <v>830017343</v>
      </c>
      <c r="AD204" s="2">
        <v>7</v>
      </c>
      <c r="AE204" s="4">
        <v>42192</v>
      </c>
      <c r="AF204" s="6" t="s">
        <v>837</v>
      </c>
      <c r="AG204" s="4" t="s">
        <v>799</v>
      </c>
      <c r="AH204" s="8">
        <v>124315</v>
      </c>
      <c r="AI204" s="4">
        <v>42193</v>
      </c>
      <c r="AJ204" s="305" t="s">
        <v>680</v>
      </c>
      <c r="AK204" s="306" t="s">
        <v>852</v>
      </c>
      <c r="AL204" s="306" t="s">
        <v>681</v>
      </c>
      <c r="AM204" s="8"/>
      <c r="AN204" s="8">
        <v>4960000</v>
      </c>
      <c r="AO204" s="11"/>
      <c r="AP204" s="18">
        <f t="shared" si="89"/>
        <v>4960000</v>
      </c>
      <c r="AQ204" s="24" t="s">
        <v>40</v>
      </c>
      <c r="AR204" s="25" t="s">
        <v>101</v>
      </c>
      <c r="AS204" s="25" t="s">
        <v>101</v>
      </c>
      <c r="AT204" s="25" t="s">
        <v>101</v>
      </c>
      <c r="AU204" s="27" t="s">
        <v>101</v>
      </c>
      <c r="AV204" s="23">
        <v>42193</v>
      </c>
      <c r="AW204" s="4">
        <f>+AV204+30</f>
        <v>42223</v>
      </c>
      <c r="AX204" s="8">
        <f t="shared" si="102"/>
        <v>30</v>
      </c>
      <c r="AY204" s="8"/>
      <c r="AZ204" s="8"/>
      <c r="BA204" s="212" t="s">
        <v>55</v>
      </c>
      <c r="BB204" s="17" t="e">
        <f>LOOKUP(BA204,#REF!,#REF!)</f>
        <v>#REF!</v>
      </c>
      <c r="BC204" s="310"/>
      <c r="BD204" s="63"/>
      <c r="BE204" s="28"/>
      <c r="BF204" s="30"/>
      <c r="BG204" s="30"/>
      <c r="BH204" s="28"/>
      <c r="BI204" s="31"/>
      <c r="BJ204" s="66"/>
      <c r="BK204" s="79"/>
      <c r="BL204" s="32"/>
      <c r="BM204" s="32"/>
      <c r="BN204" s="55"/>
      <c r="BO204" s="33"/>
      <c r="BP204" s="67"/>
      <c r="BQ204" s="73"/>
      <c r="BR204" s="35"/>
      <c r="BS204" s="36"/>
      <c r="BT204" s="62"/>
      <c r="BU204" s="37"/>
      <c r="BV204" s="316">
        <f t="shared" si="96"/>
        <v>0</v>
      </c>
      <c r="BW204" s="317">
        <f t="shared" si="97"/>
        <v>0</v>
      </c>
      <c r="BX204" s="234">
        <f t="shared" si="98"/>
        <v>4960000</v>
      </c>
      <c r="BY204" s="41"/>
      <c r="BZ204" s="29"/>
      <c r="CA204" s="29"/>
      <c r="CB204" s="29"/>
      <c r="CC204" s="40"/>
      <c r="CD204" s="42"/>
      <c r="CE204" s="34"/>
      <c r="CF204" s="34"/>
      <c r="CG204" s="34"/>
      <c r="CH204" s="33"/>
      <c r="CI204" s="43"/>
      <c r="CJ204" s="44"/>
      <c r="CK204" s="38"/>
      <c r="CL204" s="38"/>
      <c r="CM204" s="39"/>
      <c r="CN204" s="45"/>
      <c r="CO204" s="71">
        <f t="shared" si="84"/>
        <v>42223</v>
      </c>
      <c r="CP204" s="46"/>
      <c r="CQ204" s="72"/>
      <c r="CR204" s="47"/>
      <c r="CS204" s="287" t="e">
        <f>+SUMIFS(#REF!,#REF!,AH204)</f>
        <v>#REF!</v>
      </c>
      <c r="CT204" s="288" t="e">
        <f>+SUMIFS(#REF!,#REF!,BD204)+SUMIFS(#REF!,#REF!,BJ204)+SUMIFS(#REF!,#REF!,BP204)</f>
        <v>#REF!</v>
      </c>
      <c r="CU204" s="229" t="e">
        <f t="shared" si="105"/>
        <v>#REF!</v>
      </c>
      <c r="CV204" s="225"/>
      <c r="CW204" s="58" t="str">
        <f t="shared" si="91"/>
        <v>EJECUCION</v>
      </c>
      <c r="CX204" s="292"/>
      <c r="CY204" s="60">
        <f t="shared" si="92"/>
        <v>42193</v>
      </c>
      <c r="CZ204" s="58">
        <f t="shared" si="93"/>
        <v>42223</v>
      </c>
      <c r="DA204" s="59">
        <f t="shared" si="103"/>
        <v>30</v>
      </c>
      <c r="DB204" s="160">
        <f t="shared" si="94"/>
        <v>84</v>
      </c>
      <c r="DC204" s="301">
        <f t="shared" si="104"/>
        <v>100</v>
      </c>
      <c r="DD204" s="299"/>
      <c r="DE204" s="59">
        <f t="shared" si="100"/>
        <v>100</v>
      </c>
      <c r="DF204" s="303" t="e">
        <f t="shared" si="101"/>
        <v>#REF!</v>
      </c>
    </row>
    <row r="205" spans="2:110" s="21" customFormat="1" ht="99.95" hidden="1" customHeight="1" x14ac:dyDescent="0.25">
      <c r="B205" s="308" t="s">
        <v>1674</v>
      </c>
      <c r="C205" s="219">
        <f t="shared" si="95"/>
        <v>54</v>
      </c>
      <c r="D205" s="1"/>
      <c r="E205" s="2" t="s">
        <v>221</v>
      </c>
      <c r="F205" s="81" t="s">
        <v>1567</v>
      </c>
      <c r="G205" s="19" t="s">
        <v>1351</v>
      </c>
      <c r="H205" s="16">
        <v>42174</v>
      </c>
      <c r="I205" s="56" t="s">
        <v>62</v>
      </c>
      <c r="J205" s="14" t="s">
        <v>124</v>
      </c>
      <c r="K205" s="74" t="s">
        <v>1354</v>
      </c>
      <c r="L205" s="5">
        <v>251</v>
      </c>
      <c r="M205" s="13">
        <v>811017</v>
      </c>
      <c r="N205" s="13" t="s">
        <v>875</v>
      </c>
      <c r="O205" s="8">
        <v>28000000</v>
      </c>
      <c r="P205" s="80" t="s">
        <v>20</v>
      </c>
      <c r="Q205" s="4" t="s">
        <v>15</v>
      </c>
      <c r="R205" s="69"/>
      <c r="S205" s="231"/>
      <c r="T205" s="70"/>
      <c r="U205" s="77">
        <v>54</v>
      </c>
      <c r="V205" s="203">
        <v>42213</v>
      </c>
      <c r="W205" s="204">
        <v>0</v>
      </c>
      <c r="X205" s="14" t="s">
        <v>21</v>
      </c>
      <c r="Y205" s="14" t="s">
        <v>1353</v>
      </c>
      <c r="Z205" s="14" t="s">
        <v>80</v>
      </c>
      <c r="AA205" s="14" t="s">
        <v>80</v>
      </c>
      <c r="AB205" s="57" t="s">
        <v>1565</v>
      </c>
      <c r="AC205" s="15">
        <v>830032486</v>
      </c>
      <c r="AD205" s="2" t="s">
        <v>70</v>
      </c>
      <c r="AE205" s="4">
        <v>42212</v>
      </c>
      <c r="AF205" s="6" t="s">
        <v>819</v>
      </c>
      <c r="AG205" s="4" t="s">
        <v>173</v>
      </c>
      <c r="AH205" s="8">
        <v>140615</v>
      </c>
      <c r="AI205" s="4">
        <v>42212</v>
      </c>
      <c r="AJ205" s="305" t="s">
        <v>680</v>
      </c>
      <c r="AK205" s="306" t="s">
        <v>1560</v>
      </c>
      <c r="AL205" s="306" t="s">
        <v>679</v>
      </c>
      <c r="AM205" s="8"/>
      <c r="AN205" s="8">
        <v>27095798</v>
      </c>
      <c r="AO205" s="11"/>
      <c r="AP205" s="18">
        <f t="shared" si="89"/>
        <v>27095798</v>
      </c>
      <c r="AQ205" s="24" t="s">
        <v>1355</v>
      </c>
      <c r="AR205" s="25" t="s">
        <v>1356</v>
      </c>
      <c r="AS205" s="25" t="s">
        <v>1566</v>
      </c>
      <c r="AT205" s="25" t="s">
        <v>664</v>
      </c>
      <c r="AU205" s="26">
        <v>42227</v>
      </c>
      <c r="AV205" s="345" t="s">
        <v>1044</v>
      </c>
      <c r="AW205" s="4" t="e">
        <f>+AV205+15</f>
        <v>#VALUE!</v>
      </c>
      <c r="AX205" s="8" t="e">
        <f t="shared" si="102"/>
        <v>#VALUE!</v>
      </c>
      <c r="AY205" s="7" t="e">
        <f>+AW205+(3*365)</f>
        <v>#VALUE!</v>
      </c>
      <c r="AZ205" s="8"/>
      <c r="BA205" s="212" t="s">
        <v>120</v>
      </c>
      <c r="BB205" s="17" t="e">
        <f>LOOKUP(BA205,#REF!,#REF!)</f>
        <v>#REF!</v>
      </c>
      <c r="BC205" s="310"/>
      <c r="BD205" s="63"/>
      <c r="BE205" s="28"/>
      <c r="BF205" s="30"/>
      <c r="BG205" s="30"/>
      <c r="BH205" s="28"/>
      <c r="BI205" s="31"/>
      <c r="BJ205" s="66"/>
      <c r="BK205" s="79"/>
      <c r="BL205" s="32"/>
      <c r="BM205" s="32"/>
      <c r="BN205" s="55"/>
      <c r="BO205" s="33"/>
      <c r="BP205" s="67"/>
      <c r="BQ205" s="73"/>
      <c r="BR205" s="35"/>
      <c r="BS205" s="36"/>
      <c r="BT205" s="62"/>
      <c r="BU205" s="37"/>
      <c r="BV205" s="316">
        <f t="shared" si="96"/>
        <v>0</v>
      </c>
      <c r="BW205" s="317">
        <f t="shared" si="97"/>
        <v>0</v>
      </c>
      <c r="BX205" s="234">
        <f t="shared" si="98"/>
        <v>27095798</v>
      </c>
      <c r="BY205" s="41"/>
      <c r="BZ205" s="29"/>
      <c r="CA205" s="29"/>
      <c r="CB205" s="29"/>
      <c r="CC205" s="40"/>
      <c r="CD205" s="42"/>
      <c r="CE205" s="34"/>
      <c r="CF205" s="34"/>
      <c r="CG205" s="34"/>
      <c r="CH205" s="33"/>
      <c r="CI205" s="43"/>
      <c r="CJ205" s="44"/>
      <c r="CK205" s="38"/>
      <c r="CL205" s="38"/>
      <c r="CM205" s="39"/>
      <c r="CN205" s="45"/>
      <c r="CO205" s="71" t="e">
        <f t="shared" si="84"/>
        <v>#VALUE!</v>
      </c>
      <c r="CP205" s="46"/>
      <c r="CQ205" s="72"/>
      <c r="CR205" s="47"/>
      <c r="CS205" s="287" t="e">
        <f>+SUMIFS(#REF!,#REF!,AH205)</f>
        <v>#REF!</v>
      </c>
      <c r="CT205" s="288" t="e">
        <f>+SUMIFS(#REF!,#REF!,BD205)+SUMIFS(#REF!,#REF!,BJ205)+SUMIFS(#REF!,#REF!,BP205)</f>
        <v>#REF!</v>
      </c>
      <c r="CU205" s="229" t="e">
        <f t="shared" si="105"/>
        <v>#REF!</v>
      </c>
      <c r="CV205" s="225"/>
      <c r="CW205" s="58" t="str">
        <f t="shared" si="91"/>
        <v>EJECUCION</v>
      </c>
      <c r="CX205" s="292"/>
      <c r="CY205" s="60" t="str">
        <f t="shared" si="92"/>
        <v>ACTA DE INICIO</v>
      </c>
      <c r="CZ205" s="58" t="e">
        <f t="shared" si="93"/>
        <v>#VALUE!</v>
      </c>
      <c r="DA205" s="59" t="e">
        <f t="shared" si="103"/>
        <v>#VALUE!</v>
      </c>
      <c r="DB205" s="160" t="e">
        <f t="shared" si="94"/>
        <v>#VALUE!</v>
      </c>
      <c r="DC205" s="301" t="e">
        <f t="shared" si="104"/>
        <v>#VALUE!</v>
      </c>
      <c r="DD205" s="299"/>
      <c r="DE205" s="59" t="e">
        <f t="shared" si="100"/>
        <v>#VALUE!</v>
      </c>
      <c r="DF205" s="303" t="e">
        <f t="shared" si="101"/>
        <v>#REF!</v>
      </c>
    </row>
    <row r="206" spans="2:110" s="21" customFormat="1" ht="99.95" hidden="1" customHeight="1" x14ac:dyDescent="0.25">
      <c r="B206" s="308" t="s">
        <v>1674</v>
      </c>
      <c r="C206" s="219">
        <f t="shared" si="95"/>
        <v>51</v>
      </c>
      <c r="D206" s="1"/>
      <c r="E206" s="2" t="s">
        <v>32</v>
      </c>
      <c r="F206" s="81" t="s">
        <v>1529</v>
      </c>
      <c r="G206" s="19" t="s">
        <v>1405</v>
      </c>
      <c r="H206" s="16">
        <v>42179</v>
      </c>
      <c r="I206" s="56" t="s">
        <v>62</v>
      </c>
      <c r="J206" s="14" t="s">
        <v>230</v>
      </c>
      <c r="K206" s="74" t="s">
        <v>1409</v>
      </c>
      <c r="L206" s="5">
        <v>187</v>
      </c>
      <c r="M206" s="13">
        <v>781815</v>
      </c>
      <c r="N206" s="13" t="s">
        <v>157</v>
      </c>
      <c r="O206" s="8">
        <v>5800000</v>
      </c>
      <c r="P206" s="80" t="s">
        <v>20</v>
      </c>
      <c r="Q206" s="4" t="s">
        <v>15</v>
      </c>
      <c r="R206" s="69"/>
      <c r="S206" s="231"/>
      <c r="T206" s="70"/>
      <c r="U206" s="77">
        <v>51</v>
      </c>
      <c r="V206" s="203">
        <v>42201</v>
      </c>
      <c r="W206" s="204">
        <v>0</v>
      </c>
      <c r="X206" s="14" t="s">
        <v>58</v>
      </c>
      <c r="Y206" s="14" t="s">
        <v>22</v>
      </c>
      <c r="Z206" s="14" t="s">
        <v>96</v>
      </c>
      <c r="AA206" s="14" t="s">
        <v>97</v>
      </c>
      <c r="AB206" s="57" t="s">
        <v>1551</v>
      </c>
      <c r="AC206" s="15">
        <v>41055679</v>
      </c>
      <c r="AD206" s="2"/>
      <c r="AE206" s="4">
        <v>42200</v>
      </c>
      <c r="AF206" s="6" t="s">
        <v>746</v>
      </c>
      <c r="AG206" s="4" t="s">
        <v>171</v>
      </c>
      <c r="AH206" s="8">
        <v>130615</v>
      </c>
      <c r="AI206" s="4">
        <v>42200</v>
      </c>
      <c r="AJ206" s="305" t="s">
        <v>680</v>
      </c>
      <c r="AK206" s="306" t="s">
        <v>1302</v>
      </c>
      <c r="AL206" s="306" t="s">
        <v>678</v>
      </c>
      <c r="AM206" s="8"/>
      <c r="AN206" s="8">
        <v>2900000</v>
      </c>
      <c r="AO206" s="11">
        <v>2900000</v>
      </c>
      <c r="AP206" s="18">
        <f t="shared" si="89"/>
        <v>5800000</v>
      </c>
      <c r="AQ206" s="24" t="s">
        <v>40</v>
      </c>
      <c r="AR206" s="25" t="s">
        <v>101</v>
      </c>
      <c r="AS206" s="25" t="s">
        <v>101</v>
      </c>
      <c r="AT206" s="25" t="s">
        <v>101</v>
      </c>
      <c r="AU206" s="27" t="s">
        <v>101</v>
      </c>
      <c r="AV206" s="23">
        <v>42206</v>
      </c>
      <c r="AW206" s="4">
        <f>+AV206+365</f>
        <v>42571</v>
      </c>
      <c r="AX206" s="8">
        <f t="shared" si="102"/>
        <v>365</v>
      </c>
      <c r="AY206" s="8"/>
      <c r="AZ206" s="8"/>
      <c r="BA206" s="212" t="s">
        <v>147</v>
      </c>
      <c r="BB206" s="17" t="e">
        <f>LOOKUP(BA206,#REF!,#REF!)</f>
        <v>#REF!</v>
      </c>
      <c r="BC206" s="310"/>
      <c r="BD206" s="63"/>
      <c r="BE206" s="28"/>
      <c r="BF206" s="30"/>
      <c r="BG206" s="30"/>
      <c r="BH206" s="28"/>
      <c r="BI206" s="31"/>
      <c r="BJ206" s="66"/>
      <c r="BK206" s="79"/>
      <c r="BL206" s="32"/>
      <c r="BM206" s="32"/>
      <c r="BN206" s="55"/>
      <c r="BO206" s="33"/>
      <c r="BP206" s="67"/>
      <c r="BQ206" s="73"/>
      <c r="BR206" s="35"/>
      <c r="BS206" s="36"/>
      <c r="BT206" s="62"/>
      <c r="BU206" s="37"/>
      <c r="BV206" s="316">
        <f t="shared" si="96"/>
        <v>2900000</v>
      </c>
      <c r="BW206" s="317">
        <f t="shared" si="97"/>
        <v>0</v>
      </c>
      <c r="BX206" s="234">
        <f t="shared" si="98"/>
        <v>5800000</v>
      </c>
      <c r="BY206" s="41"/>
      <c r="BZ206" s="29"/>
      <c r="CA206" s="29"/>
      <c r="CB206" s="29"/>
      <c r="CC206" s="40"/>
      <c r="CD206" s="42"/>
      <c r="CE206" s="34"/>
      <c r="CF206" s="34"/>
      <c r="CG206" s="34"/>
      <c r="CH206" s="33"/>
      <c r="CI206" s="43"/>
      <c r="CJ206" s="44"/>
      <c r="CK206" s="38"/>
      <c r="CL206" s="38"/>
      <c r="CM206" s="39"/>
      <c r="CN206" s="45"/>
      <c r="CO206" s="71">
        <f t="shared" si="84"/>
        <v>42571</v>
      </c>
      <c r="CP206" s="46"/>
      <c r="CQ206" s="72"/>
      <c r="CR206" s="47"/>
      <c r="CS206" s="287" t="e">
        <f>+SUMIFS(#REF!,#REF!,AH206)</f>
        <v>#REF!</v>
      </c>
      <c r="CT206" s="288" t="e">
        <f>+SUMIFS(#REF!,#REF!,BD206)+SUMIFS(#REF!,#REF!,BJ206)+SUMIFS(#REF!,#REF!,BP206)</f>
        <v>#REF!</v>
      </c>
      <c r="CU206" s="229" t="e">
        <f t="shared" si="105"/>
        <v>#REF!</v>
      </c>
      <c r="CV206" s="225"/>
      <c r="CW206" s="58" t="str">
        <f t="shared" si="91"/>
        <v>EJECUCION</v>
      </c>
      <c r="CX206" s="292"/>
      <c r="CY206" s="60">
        <f t="shared" si="92"/>
        <v>42206</v>
      </c>
      <c r="CZ206" s="58">
        <f t="shared" si="93"/>
        <v>42571</v>
      </c>
      <c r="DA206" s="59">
        <f t="shared" si="103"/>
        <v>365</v>
      </c>
      <c r="DB206" s="160">
        <f t="shared" si="94"/>
        <v>71</v>
      </c>
      <c r="DC206" s="301">
        <f t="shared" si="104"/>
        <v>19.452054794520549</v>
      </c>
      <c r="DD206" s="299"/>
      <c r="DE206" s="59">
        <f t="shared" si="100"/>
        <v>19.452054794520549</v>
      </c>
      <c r="DF206" s="303" t="e">
        <f t="shared" si="101"/>
        <v>#REF!</v>
      </c>
    </row>
    <row r="207" spans="2:110" s="21" customFormat="1" ht="99.95" hidden="1" customHeight="1" x14ac:dyDescent="0.25">
      <c r="B207" s="308" t="s">
        <v>1674</v>
      </c>
      <c r="C207" s="219">
        <f t="shared" si="95"/>
        <v>50</v>
      </c>
      <c r="D207" s="1"/>
      <c r="E207" s="2" t="s">
        <v>33</v>
      </c>
      <c r="F207" s="81" t="s">
        <v>1516</v>
      </c>
      <c r="G207" s="19" t="s">
        <v>1406</v>
      </c>
      <c r="H207" s="16">
        <v>42179</v>
      </c>
      <c r="I207" s="56" t="s">
        <v>62</v>
      </c>
      <c r="J207" s="14" t="s">
        <v>238</v>
      </c>
      <c r="K207" s="74" t="s">
        <v>1410</v>
      </c>
      <c r="L207" s="5">
        <v>188</v>
      </c>
      <c r="M207" s="13">
        <v>781815</v>
      </c>
      <c r="N207" s="13" t="s">
        <v>157</v>
      </c>
      <c r="O207" s="8">
        <v>22000000</v>
      </c>
      <c r="P207" s="80" t="s">
        <v>20</v>
      </c>
      <c r="Q207" s="4" t="s">
        <v>15</v>
      </c>
      <c r="R207" s="69"/>
      <c r="S207" s="231"/>
      <c r="T207" s="70"/>
      <c r="U207" s="77">
        <v>50</v>
      </c>
      <c r="V207" s="203">
        <v>42201</v>
      </c>
      <c r="W207" s="204">
        <v>0</v>
      </c>
      <c r="X207" s="14" t="s">
        <v>58</v>
      </c>
      <c r="Y207" s="14" t="s">
        <v>22</v>
      </c>
      <c r="Z207" s="14" t="s">
        <v>1322</v>
      </c>
      <c r="AA207" s="14" t="s">
        <v>1322</v>
      </c>
      <c r="AB207" s="57" t="s">
        <v>708</v>
      </c>
      <c r="AC207" s="15">
        <v>900349565</v>
      </c>
      <c r="AD207" s="2" t="s">
        <v>72</v>
      </c>
      <c r="AE207" s="4">
        <v>42201</v>
      </c>
      <c r="AF207" s="6" t="s">
        <v>748</v>
      </c>
      <c r="AG207" s="4" t="s">
        <v>171</v>
      </c>
      <c r="AH207" s="8">
        <v>132015</v>
      </c>
      <c r="AI207" s="4">
        <v>42201</v>
      </c>
      <c r="AJ207" s="305" t="s">
        <v>675</v>
      </c>
      <c r="AK207" s="306" t="s">
        <v>709</v>
      </c>
      <c r="AL207" s="306" t="s">
        <v>677</v>
      </c>
      <c r="AM207" s="8"/>
      <c r="AN207" s="8">
        <v>11000000</v>
      </c>
      <c r="AO207" s="11">
        <v>11000000</v>
      </c>
      <c r="AP207" s="18">
        <f t="shared" si="89"/>
        <v>22000000</v>
      </c>
      <c r="AQ207" s="24" t="s">
        <v>40</v>
      </c>
      <c r="AR207" s="25" t="s">
        <v>101</v>
      </c>
      <c r="AS207" s="25" t="s">
        <v>101</v>
      </c>
      <c r="AT207" s="25" t="s">
        <v>101</v>
      </c>
      <c r="AU207" s="27" t="s">
        <v>101</v>
      </c>
      <c r="AV207" s="23">
        <v>42207</v>
      </c>
      <c r="AW207" s="4">
        <f>+AV207+365</f>
        <v>42572</v>
      </c>
      <c r="AX207" s="8">
        <f t="shared" si="102"/>
        <v>365</v>
      </c>
      <c r="AY207" s="8"/>
      <c r="AZ207" s="8"/>
      <c r="BA207" s="212" t="s">
        <v>66</v>
      </c>
      <c r="BB207" s="17" t="e">
        <f>LOOKUP(BA207,#REF!,#REF!)</f>
        <v>#REF!</v>
      </c>
      <c r="BC207" s="310" t="s">
        <v>1740</v>
      </c>
      <c r="BD207" s="63"/>
      <c r="BE207" s="28"/>
      <c r="BF207" s="30"/>
      <c r="BG207" s="30"/>
      <c r="BH207" s="28"/>
      <c r="BI207" s="31"/>
      <c r="BJ207" s="66"/>
      <c r="BK207" s="79"/>
      <c r="BL207" s="32"/>
      <c r="BM207" s="32"/>
      <c r="BN207" s="55"/>
      <c r="BO207" s="33"/>
      <c r="BP207" s="67"/>
      <c r="BQ207" s="73"/>
      <c r="BR207" s="35"/>
      <c r="BS207" s="36"/>
      <c r="BT207" s="62"/>
      <c r="BU207" s="37"/>
      <c r="BV207" s="316">
        <f t="shared" si="96"/>
        <v>11000000</v>
      </c>
      <c r="BW207" s="317">
        <f t="shared" si="97"/>
        <v>0</v>
      </c>
      <c r="BX207" s="234">
        <f t="shared" si="98"/>
        <v>22000000</v>
      </c>
      <c r="BY207" s="41"/>
      <c r="BZ207" s="29"/>
      <c r="CA207" s="29"/>
      <c r="CB207" s="29"/>
      <c r="CC207" s="40"/>
      <c r="CD207" s="42"/>
      <c r="CE207" s="34"/>
      <c r="CF207" s="34"/>
      <c r="CG207" s="34"/>
      <c r="CH207" s="33"/>
      <c r="CI207" s="43"/>
      <c r="CJ207" s="44"/>
      <c r="CK207" s="38"/>
      <c r="CL207" s="38"/>
      <c r="CM207" s="39"/>
      <c r="CN207" s="45"/>
      <c r="CO207" s="71">
        <f t="shared" si="84"/>
        <v>42572</v>
      </c>
      <c r="CP207" s="46"/>
      <c r="CQ207" s="72"/>
      <c r="CR207" s="47"/>
      <c r="CS207" s="287" t="e">
        <f>+SUMIFS(#REF!,#REF!,AH207)</f>
        <v>#REF!</v>
      </c>
      <c r="CT207" s="288" t="e">
        <f>+SUMIFS(#REF!,#REF!,BD207)+SUMIFS(#REF!,#REF!,BJ207)+SUMIFS(#REF!,#REF!,BP207)</f>
        <v>#REF!</v>
      </c>
      <c r="CU207" s="229" t="e">
        <f t="shared" si="105"/>
        <v>#REF!</v>
      </c>
      <c r="CV207" s="225"/>
      <c r="CW207" s="58" t="str">
        <f t="shared" si="91"/>
        <v>EJECUCION</v>
      </c>
      <c r="CX207" s="292"/>
      <c r="CY207" s="60">
        <f t="shared" si="92"/>
        <v>42207</v>
      </c>
      <c r="CZ207" s="58">
        <f t="shared" si="93"/>
        <v>42572</v>
      </c>
      <c r="DA207" s="59">
        <f t="shared" si="103"/>
        <v>365</v>
      </c>
      <c r="DB207" s="160">
        <f t="shared" si="94"/>
        <v>70</v>
      </c>
      <c r="DC207" s="301">
        <f t="shared" si="104"/>
        <v>19.17808219178082</v>
      </c>
      <c r="DD207" s="299"/>
      <c r="DE207" s="59">
        <f t="shared" si="100"/>
        <v>19.17808219178082</v>
      </c>
      <c r="DF207" s="303" t="e">
        <f t="shared" si="101"/>
        <v>#REF!</v>
      </c>
    </row>
    <row r="208" spans="2:110" s="21" customFormat="1" ht="99.95" hidden="1" customHeight="1" x14ac:dyDescent="0.25">
      <c r="B208" s="308" t="s">
        <v>1674</v>
      </c>
      <c r="C208" s="219">
        <f t="shared" si="95"/>
        <v>120</v>
      </c>
      <c r="D208" s="1"/>
      <c r="E208" s="2" t="s">
        <v>33</v>
      </c>
      <c r="F208" s="81" t="s">
        <v>1517</v>
      </c>
      <c r="G208" s="19" t="s">
        <v>11</v>
      </c>
      <c r="H208" s="16">
        <v>42180</v>
      </c>
      <c r="I208" s="56" t="s">
        <v>112</v>
      </c>
      <c r="J208" s="14" t="s">
        <v>121</v>
      </c>
      <c r="K208" s="74" t="s">
        <v>1386</v>
      </c>
      <c r="L208" s="5">
        <v>189</v>
      </c>
      <c r="M208" s="13">
        <v>781815</v>
      </c>
      <c r="N208" s="13" t="s">
        <v>157</v>
      </c>
      <c r="O208" s="8">
        <v>50000000</v>
      </c>
      <c r="P208" s="80" t="s">
        <v>20</v>
      </c>
      <c r="Q208" s="4" t="s">
        <v>15</v>
      </c>
      <c r="R208" s="69"/>
      <c r="S208" s="231"/>
      <c r="T208" s="70"/>
      <c r="U208" s="77">
        <v>120</v>
      </c>
      <c r="V208" s="203">
        <v>42216</v>
      </c>
      <c r="W208" s="204">
        <v>0</v>
      </c>
      <c r="X208" s="14" t="s">
        <v>58</v>
      </c>
      <c r="Y208" s="14" t="s">
        <v>22</v>
      </c>
      <c r="Z208" s="14" t="s">
        <v>87</v>
      </c>
      <c r="AA208" s="14" t="s">
        <v>87</v>
      </c>
      <c r="AB208" s="57" t="s">
        <v>1553</v>
      </c>
      <c r="AC208" s="15">
        <v>860000189</v>
      </c>
      <c r="AD208" s="2" t="s">
        <v>72</v>
      </c>
      <c r="AE208" s="4">
        <v>42216</v>
      </c>
      <c r="AF208" s="6" t="s">
        <v>730</v>
      </c>
      <c r="AG208" s="4" t="s">
        <v>171</v>
      </c>
      <c r="AH208" s="8">
        <v>146415</v>
      </c>
      <c r="AI208" s="4">
        <v>42216</v>
      </c>
      <c r="AJ208" s="305" t="s">
        <v>675</v>
      </c>
      <c r="AK208" s="306" t="s">
        <v>832</v>
      </c>
      <c r="AL208" s="306" t="s">
        <v>678</v>
      </c>
      <c r="AM208" s="8"/>
      <c r="AN208" s="8">
        <v>25000000</v>
      </c>
      <c r="AO208" s="11">
        <v>25000000</v>
      </c>
      <c r="AP208" s="18">
        <f t="shared" si="89"/>
        <v>50000000</v>
      </c>
      <c r="AQ208" s="24" t="s">
        <v>1240</v>
      </c>
      <c r="AR208" s="25" t="s">
        <v>413</v>
      </c>
      <c r="AS208" s="25" t="s">
        <v>1387</v>
      </c>
      <c r="AT208" s="25" t="s">
        <v>1127</v>
      </c>
      <c r="AU208" s="26">
        <v>42219</v>
      </c>
      <c r="AV208" s="23">
        <v>42219</v>
      </c>
      <c r="AW208" s="4">
        <v>42581</v>
      </c>
      <c r="AX208" s="8">
        <f t="shared" si="102"/>
        <v>362</v>
      </c>
      <c r="AY208" s="7">
        <f>+AW208+(3*365)</f>
        <v>43676</v>
      </c>
      <c r="AZ208" s="8"/>
      <c r="BA208" s="212" t="s">
        <v>103</v>
      </c>
      <c r="BB208" s="17" t="e">
        <f>LOOKUP(BA208,#REF!,#REF!)</f>
        <v>#REF!</v>
      </c>
      <c r="BC208" s="310" t="s">
        <v>1738</v>
      </c>
      <c r="BD208" s="63"/>
      <c r="BE208" s="28"/>
      <c r="BF208" s="30"/>
      <c r="BG208" s="30"/>
      <c r="BH208" s="28"/>
      <c r="BI208" s="31"/>
      <c r="BJ208" s="66"/>
      <c r="BK208" s="79"/>
      <c r="BL208" s="32"/>
      <c r="BM208" s="32"/>
      <c r="BN208" s="55"/>
      <c r="BO208" s="33"/>
      <c r="BP208" s="67"/>
      <c r="BQ208" s="73"/>
      <c r="BR208" s="35"/>
      <c r="BS208" s="36"/>
      <c r="BT208" s="62"/>
      <c r="BU208" s="37"/>
      <c r="BV208" s="316">
        <f t="shared" si="96"/>
        <v>25000000</v>
      </c>
      <c r="BW208" s="317">
        <f t="shared" si="97"/>
        <v>0</v>
      </c>
      <c r="BX208" s="234">
        <f t="shared" si="98"/>
        <v>50000000</v>
      </c>
      <c r="BY208" s="41"/>
      <c r="BZ208" s="29"/>
      <c r="CA208" s="29"/>
      <c r="CB208" s="29"/>
      <c r="CC208" s="40"/>
      <c r="CD208" s="42"/>
      <c r="CE208" s="34"/>
      <c r="CF208" s="34"/>
      <c r="CG208" s="34"/>
      <c r="CH208" s="33"/>
      <c r="CI208" s="43"/>
      <c r="CJ208" s="44"/>
      <c r="CK208" s="38"/>
      <c r="CL208" s="38"/>
      <c r="CM208" s="39"/>
      <c r="CN208" s="45"/>
      <c r="CO208" s="71">
        <f t="shared" si="84"/>
        <v>42581</v>
      </c>
      <c r="CP208" s="46"/>
      <c r="CQ208" s="72"/>
      <c r="CR208" s="47"/>
      <c r="CS208" s="287" t="e">
        <f>+SUMIFS(#REF!,#REF!,AH208)</f>
        <v>#REF!</v>
      </c>
      <c r="CT208" s="288" t="e">
        <f>+SUMIFS(#REF!,#REF!,BD208)+SUMIFS(#REF!,#REF!,BJ208)+SUMIFS(#REF!,#REF!,BP208)</f>
        <v>#REF!</v>
      </c>
      <c r="CU208" s="229" t="e">
        <f t="shared" si="105"/>
        <v>#REF!</v>
      </c>
      <c r="CV208" s="225"/>
      <c r="CW208" s="58" t="str">
        <f t="shared" si="91"/>
        <v>EJECUCION</v>
      </c>
      <c r="CX208" s="292"/>
      <c r="CY208" s="60">
        <f t="shared" si="92"/>
        <v>42219</v>
      </c>
      <c r="CZ208" s="58">
        <f t="shared" si="93"/>
        <v>42581</v>
      </c>
      <c r="DA208" s="59">
        <f t="shared" si="103"/>
        <v>362</v>
      </c>
      <c r="DB208" s="160">
        <f t="shared" si="94"/>
        <v>58</v>
      </c>
      <c r="DC208" s="301">
        <f t="shared" si="104"/>
        <v>16.022099447513813</v>
      </c>
      <c r="DD208" s="299"/>
      <c r="DE208" s="59">
        <f t="shared" si="100"/>
        <v>16.022099447513813</v>
      </c>
      <c r="DF208" s="303" t="e">
        <f t="shared" si="101"/>
        <v>#REF!</v>
      </c>
    </row>
    <row r="209" spans="2:110" s="21" customFormat="1" ht="99.95" hidden="1" customHeight="1" x14ac:dyDescent="0.25">
      <c r="B209" s="308" t="s">
        <v>1674</v>
      </c>
      <c r="C209" s="219">
        <f t="shared" si="95"/>
        <v>127</v>
      </c>
      <c r="D209" s="1"/>
      <c r="E209" s="2" t="s">
        <v>221</v>
      </c>
      <c r="F209" s="81" t="s">
        <v>1597</v>
      </c>
      <c r="G209" s="19" t="s">
        <v>1051</v>
      </c>
      <c r="H209" s="16">
        <v>42180</v>
      </c>
      <c r="I209" s="56" t="s">
        <v>110</v>
      </c>
      <c r="J209" s="14" t="s">
        <v>124</v>
      </c>
      <c r="K209" s="74" t="s">
        <v>1391</v>
      </c>
      <c r="L209" s="5">
        <v>192</v>
      </c>
      <c r="M209" s="13">
        <v>432323</v>
      </c>
      <c r="N209" s="13" t="s">
        <v>1043</v>
      </c>
      <c r="O209" s="8" t="s">
        <v>1392</v>
      </c>
      <c r="P209" s="80" t="s">
        <v>20</v>
      </c>
      <c r="Q209" s="4" t="s">
        <v>15</v>
      </c>
      <c r="R209" s="69"/>
      <c r="S209" s="231"/>
      <c r="T209" s="70"/>
      <c r="U209" s="77">
        <v>127</v>
      </c>
      <c r="V209" s="203">
        <v>42242</v>
      </c>
      <c r="W209" s="204">
        <v>0</v>
      </c>
      <c r="X209" s="14" t="s">
        <v>23</v>
      </c>
      <c r="Y209" s="14" t="s">
        <v>23</v>
      </c>
      <c r="Z209" s="14" t="s">
        <v>80</v>
      </c>
      <c r="AA209" s="14" t="s">
        <v>80</v>
      </c>
      <c r="AB209" s="57" t="s">
        <v>1579</v>
      </c>
      <c r="AC209" s="15">
        <v>900471414</v>
      </c>
      <c r="AD209" s="2" t="s">
        <v>74</v>
      </c>
      <c r="AE209" s="4">
        <v>42240</v>
      </c>
      <c r="AF209" s="6" t="s">
        <v>820</v>
      </c>
      <c r="AG209" s="4" t="s">
        <v>173</v>
      </c>
      <c r="AH209" s="208">
        <v>154415</v>
      </c>
      <c r="AI209" s="4">
        <v>42240</v>
      </c>
      <c r="AJ209" s="305" t="s">
        <v>680</v>
      </c>
      <c r="AK209" s="306" t="s">
        <v>1611</v>
      </c>
      <c r="AL209" s="306" t="s">
        <v>678</v>
      </c>
      <c r="AM209" s="8"/>
      <c r="AN209" s="8">
        <v>104819928</v>
      </c>
      <c r="AO209" s="11"/>
      <c r="AP209" s="18">
        <f t="shared" si="89"/>
        <v>104819928</v>
      </c>
      <c r="AQ209" s="24" t="s">
        <v>1393</v>
      </c>
      <c r="AR209" s="25">
        <v>0.2</v>
      </c>
      <c r="AS209" s="25" t="s">
        <v>1394</v>
      </c>
      <c r="AT209" s="25" t="s">
        <v>1127</v>
      </c>
      <c r="AU209" s="26">
        <v>42241</v>
      </c>
      <c r="AV209" s="23">
        <v>42241</v>
      </c>
      <c r="AW209" s="4">
        <v>42353</v>
      </c>
      <c r="AX209" s="8">
        <f t="shared" si="102"/>
        <v>112</v>
      </c>
      <c r="AY209" s="7">
        <f>+AW209+(6*30)</f>
        <v>42533</v>
      </c>
      <c r="AZ209" s="8"/>
      <c r="BA209" s="212" t="s">
        <v>104</v>
      </c>
      <c r="BB209" s="17" t="e">
        <f>LOOKUP(BA209,#REF!,#REF!)</f>
        <v>#REF!</v>
      </c>
      <c r="BC209" s="310"/>
      <c r="BD209" s="63"/>
      <c r="BE209" s="28"/>
      <c r="BF209" s="30"/>
      <c r="BG209" s="30"/>
      <c r="BH209" s="28"/>
      <c r="BI209" s="31"/>
      <c r="BJ209" s="66"/>
      <c r="BK209" s="79"/>
      <c r="BL209" s="32"/>
      <c r="BM209" s="32"/>
      <c r="BN209" s="55"/>
      <c r="BO209" s="33"/>
      <c r="BP209" s="67"/>
      <c r="BQ209" s="73"/>
      <c r="BR209" s="35"/>
      <c r="BS209" s="36"/>
      <c r="BT209" s="62"/>
      <c r="BU209" s="37"/>
      <c r="BV209" s="316">
        <f t="shared" si="96"/>
        <v>0</v>
      </c>
      <c r="BW209" s="317">
        <f t="shared" si="97"/>
        <v>0</v>
      </c>
      <c r="BX209" s="234">
        <f t="shared" si="98"/>
        <v>104819928</v>
      </c>
      <c r="BY209" s="41"/>
      <c r="BZ209" s="29"/>
      <c r="CA209" s="29"/>
      <c r="CB209" s="29"/>
      <c r="CC209" s="40"/>
      <c r="CD209" s="42"/>
      <c r="CE209" s="34"/>
      <c r="CF209" s="34"/>
      <c r="CG209" s="34"/>
      <c r="CH209" s="33"/>
      <c r="CI209" s="43"/>
      <c r="CJ209" s="44"/>
      <c r="CK209" s="38"/>
      <c r="CL209" s="38"/>
      <c r="CM209" s="39"/>
      <c r="CN209" s="45"/>
      <c r="CO209" s="71">
        <f t="shared" si="84"/>
        <v>42353</v>
      </c>
      <c r="CP209" s="46"/>
      <c r="CQ209" s="72"/>
      <c r="CR209" s="47"/>
      <c r="CS209" s="287" t="e">
        <f>+SUMIFS(#REF!,#REF!,AH209)</f>
        <v>#REF!</v>
      </c>
      <c r="CT209" s="288" t="e">
        <f>+SUMIFS(#REF!,#REF!,BD209)+SUMIFS(#REF!,#REF!,BJ209)+SUMIFS(#REF!,#REF!,BP209)</f>
        <v>#REF!</v>
      </c>
      <c r="CU209" s="229" t="e">
        <f t="shared" si="105"/>
        <v>#REF!</v>
      </c>
      <c r="CV209" s="225"/>
      <c r="CW209" s="58" t="str">
        <f t="shared" si="91"/>
        <v>EJECUCION</v>
      </c>
      <c r="CX209" s="292"/>
      <c r="CY209" s="60">
        <f t="shared" si="92"/>
        <v>42241</v>
      </c>
      <c r="CZ209" s="58">
        <f t="shared" si="93"/>
        <v>42353</v>
      </c>
      <c r="DA209" s="59">
        <f t="shared" si="103"/>
        <v>112</v>
      </c>
      <c r="DB209" s="160">
        <f t="shared" si="94"/>
        <v>36</v>
      </c>
      <c r="DC209" s="301">
        <f t="shared" si="104"/>
        <v>32.142857142857146</v>
      </c>
      <c r="DD209" s="299"/>
      <c r="DE209" s="59">
        <f t="shared" si="100"/>
        <v>32.142857142857146</v>
      </c>
      <c r="DF209" s="303" t="e">
        <f t="shared" si="101"/>
        <v>#REF!</v>
      </c>
    </row>
    <row r="210" spans="2:110" s="21" customFormat="1" ht="99.95" hidden="1" customHeight="1" x14ac:dyDescent="0.25">
      <c r="B210" s="308" t="s">
        <v>1674</v>
      </c>
      <c r="C210" s="219">
        <f t="shared" si="95"/>
        <v>52</v>
      </c>
      <c r="D210" s="1"/>
      <c r="E210" s="2" t="s">
        <v>32</v>
      </c>
      <c r="F210" s="81" t="s">
        <v>1526</v>
      </c>
      <c r="G210" s="19" t="s">
        <v>1407</v>
      </c>
      <c r="H210" s="16">
        <v>42180</v>
      </c>
      <c r="I210" s="56" t="s">
        <v>62</v>
      </c>
      <c r="J210" s="14" t="s">
        <v>231</v>
      </c>
      <c r="K210" s="74" t="s">
        <v>1411</v>
      </c>
      <c r="L210" s="5">
        <v>190</v>
      </c>
      <c r="M210" s="13">
        <v>781815</v>
      </c>
      <c r="N210" s="13" t="s">
        <v>157</v>
      </c>
      <c r="O210" s="8">
        <v>8000000</v>
      </c>
      <c r="P210" s="80" t="s">
        <v>20</v>
      </c>
      <c r="Q210" s="4" t="s">
        <v>15</v>
      </c>
      <c r="R210" s="69"/>
      <c r="S210" s="231"/>
      <c r="T210" s="70"/>
      <c r="U210" s="77">
        <v>52</v>
      </c>
      <c r="V210" s="203">
        <v>42206</v>
      </c>
      <c r="W210" s="204">
        <v>0</v>
      </c>
      <c r="X210" s="14" t="s">
        <v>58</v>
      </c>
      <c r="Y210" s="14" t="s">
        <v>22</v>
      </c>
      <c r="Z210" s="14" t="s">
        <v>1412</v>
      </c>
      <c r="AA210" s="14" t="s">
        <v>1412</v>
      </c>
      <c r="AB210" s="57" t="s">
        <v>1568</v>
      </c>
      <c r="AC210" s="15">
        <v>890331560</v>
      </c>
      <c r="AD210" s="2" t="s">
        <v>67</v>
      </c>
      <c r="AE210" s="4">
        <v>42202</v>
      </c>
      <c r="AF210" s="6" t="s">
        <v>731</v>
      </c>
      <c r="AG210" s="4" t="s">
        <v>171</v>
      </c>
      <c r="AH210" s="8">
        <v>133515</v>
      </c>
      <c r="AI210" s="4">
        <v>42202</v>
      </c>
      <c r="AJ210" s="305" t="s">
        <v>675</v>
      </c>
      <c r="AK210" s="306" t="s">
        <v>853</v>
      </c>
      <c r="AL210" s="306" t="s">
        <v>677</v>
      </c>
      <c r="AM210" s="8"/>
      <c r="AN210" s="8">
        <v>4000000</v>
      </c>
      <c r="AO210" s="11">
        <v>4000000</v>
      </c>
      <c r="AP210" s="18">
        <f t="shared" si="89"/>
        <v>8000000</v>
      </c>
      <c r="AQ210" s="24" t="s">
        <v>40</v>
      </c>
      <c r="AR210" s="25" t="s">
        <v>101</v>
      </c>
      <c r="AS210" s="25" t="s">
        <v>101</v>
      </c>
      <c r="AT210" s="25" t="s">
        <v>101</v>
      </c>
      <c r="AU210" s="27" t="s">
        <v>101</v>
      </c>
      <c r="AV210" s="23">
        <v>42208</v>
      </c>
      <c r="AW210" s="4">
        <f>+AV210+365</f>
        <v>42573</v>
      </c>
      <c r="AX210" s="8">
        <f t="shared" si="102"/>
        <v>365</v>
      </c>
      <c r="AY210" s="8"/>
      <c r="AZ210" s="8"/>
      <c r="BA210" s="212" t="s">
        <v>63</v>
      </c>
      <c r="BB210" s="17" t="e">
        <f>LOOKUP(BA210,#REF!,#REF!)</f>
        <v>#REF!</v>
      </c>
      <c r="BC210" s="310"/>
      <c r="BD210" s="63"/>
      <c r="BE210" s="28"/>
      <c r="BF210" s="30"/>
      <c r="BG210" s="30"/>
      <c r="BH210" s="28"/>
      <c r="BI210" s="31"/>
      <c r="BJ210" s="66"/>
      <c r="BK210" s="79"/>
      <c r="BL210" s="32"/>
      <c r="BM210" s="32"/>
      <c r="BN210" s="55"/>
      <c r="BO210" s="33"/>
      <c r="BP210" s="67"/>
      <c r="BQ210" s="73"/>
      <c r="BR210" s="35"/>
      <c r="BS210" s="36"/>
      <c r="BT210" s="62"/>
      <c r="BU210" s="37"/>
      <c r="BV210" s="316">
        <f t="shared" si="96"/>
        <v>4000000</v>
      </c>
      <c r="BW210" s="317">
        <f t="shared" si="97"/>
        <v>0</v>
      </c>
      <c r="BX210" s="234">
        <f t="shared" si="98"/>
        <v>8000000</v>
      </c>
      <c r="BY210" s="41"/>
      <c r="BZ210" s="29"/>
      <c r="CA210" s="29"/>
      <c r="CB210" s="29"/>
      <c r="CC210" s="40"/>
      <c r="CD210" s="42"/>
      <c r="CE210" s="34"/>
      <c r="CF210" s="34"/>
      <c r="CG210" s="34"/>
      <c r="CH210" s="33"/>
      <c r="CI210" s="43"/>
      <c r="CJ210" s="44"/>
      <c r="CK210" s="38"/>
      <c r="CL210" s="38"/>
      <c r="CM210" s="39"/>
      <c r="CN210" s="45"/>
      <c r="CO210" s="71">
        <f t="shared" si="84"/>
        <v>42573</v>
      </c>
      <c r="CP210" s="46"/>
      <c r="CQ210" s="72"/>
      <c r="CR210" s="47"/>
      <c r="CS210" s="287" t="e">
        <f>+SUMIFS(#REF!,#REF!,AH210)</f>
        <v>#REF!</v>
      </c>
      <c r="CT210" s="288" t="e">
        <f>+SUMIFS(#REF!,#REF!,BD210)+SUMIFS(#REF!,#REF!,BJ210)+SUMIFS(#REF!,#REF!,BP210)</f>
        <v>#REF!</v>
      </c>
      <c r="CU210" s="229" t="e">
        <f t="shared" si="105"/>
        <v>#REF!</v>
      </c>
      <c r="CV210" s="225"/>
      <c r="CW210" s="58" t="str">
        <f t="shared" si="91"/>
        <v>EJECUCION</v>
      </c>
      <c r="CX210" s="292"/>
      <c r="CY210" s="60">
        <f t="shared" si="92"/>
        <v>42208</v>
      </c>
      <c r="CZ210" s="58">
        <f t="shared" si="93"/>
        <v>42573</v>
      </c>
      <c r="DA210" s="59">
        <f t="shared" si="103"/>
        <v>365</v>
      </c>
      <c r="DB210" s="160">
        <f t="shared" si="94"/>
        <v>69</v>
      </c>
      <c r="DC210" s="301">
        <f t="shared" si="104"/>
        <v>18.904109589041095</v>
      </c>
      <c r="DD210" s="299"/>
      <c r="DE210" s="59">
        <f t="shared" si="100"/>
        <v>18.904109589041095</v>
      </c>
      <c r="DF210" s="303" t="e">
        <f t="shared" si="101"/>
        <v>#REF!</v>
      </c>
    </row>
    <row r="211" spans="2:110" s="21" customFormat="1" ht="99.95" hidden="1" customHeight="1" x14ac:dyDescent="0.25">
      <c r="B211" s="308" t="s">
        <v>1674</v>
      </c>
      <c r="C211" s="219">
        <f t="shared" si="95"/>
        <v>129</v>
      </c>
      <c r="D211" s="1"/>
      <c r="E211" s="2" t="s">
        <v>221</v>
      </c>
      <c r="F211" s="81" t="s">
        <v>1662</v>
      </c>
      <c r="G211" s="19" t="s">
        <v>599</v>
      </c>
      <c r="H211" s="16">
        <v>42181</v>
      </c>
      <c r="I211" s="56" t="s">
        <v>112</v>
      </c>
      <c r="J211" s="14" t="s">
        <v>124</v>
      </c>
      <c r="K211" s="74" t="s">
        <v>420</v>
      </c>
      <c r="L211" s="5">
        <v>2</v>
      </c>
      <c r="M211" s="13">
        <v>811115</v>
      </c>
      <c r="N211" s="13" t="s">
        <v>875</v>
      </c>
      <c r="O211" s="8">
        <v>581543000</v>
      </c>
      <c r="P211" s="80" t="s">
        <v>20</v>
      </c>
      <c r="Q211" s="4" t="s">
        <v>15</v>
      </c>
      <c r="R211" s="69"/>
      <c r="S211" s="231"/>
      <c r="T211" s="70"/>
      <c r="U211" s="77">
        <v>129</v>
      </c>
      <c r="V211" s="203">
        <v>42247</v>
      </c>
      <c r="W211" s="204"/>
      <c r="X211" s="14" t="s">
        <v>58</v>
      </c>
      <c r="Y211" s="14" t="s">
        <v>22</v>
      </c>
      <c r="Z211" s="14" t="s">
        <v>80</v>
      </c>
      <c r="AA211" s="14" t="s">
        <v>80</v>
      </c>
      <c r="AB211" s="57" t="s">
        <v>1580</v>
      </c>
      <c r="AC211" s="15">
        <v>830031757</v>
      </c>
      <c r="AD211" s="2" t="s">
        <v>74</v>
      </c>
      <c r="AE211" s="4">
        <v>42244</v>
      </c>
      <c r="AF211" s="6" t="s">
        <v>421</v>
      </c>
      <c r="AG211" s="4" t="s">
        <v>173</v>
      </c>
      <c r="AH211" s="8">
        <v>160515</v>
      </c>
      <c r="AI211" s="4">
        <v>42247</v>
      </c>
      <c r="AJ211" s="305" t="s">
        <v>675</v>
      </c>
      <c r="AK211" s="306" t="s">
        <v>1613</v>
      </c>
      <c r="AL211" s="306" t="s">
        <v>681</v>
      </c>
      <c r="AM211" s="8"/>
      <c r="AN211" s="8">
        <v>581543000</v>
      </c>
      <c r="AO211" s="11"/>
      <c r="AP211" s="18">
        <f t="shared" si="89"/>
        <v>581543000</v>
      </c>
      <c r="AQ211" s="24" t="s">
        <v>1388</v>
      </c>
      <c r="AR211" s="25" t="s">
        <v>1389</v>
      </c>
      <c r="AS211" s="25" t="s">
        <v>1390</v>
      </c>
      <c r="AT211" s="25" t="s">
        <v>3</v>
      </c>
      <c r="AU211" s="26">
        <v>42250</v>
      </c>
      <c r="AV211" s="23">
        <v>42254</v>
      </c>
      <c r="AW211" s="4">
        <v>42369</v>
      </c>
      <c r="AX211" s="8">
        <f t="shared" si="102"/>
        <v>115</v>
      </c>
      <c r="AY211" s="7">
        <f>+AW211+(3*365)</f>
        <v>43464</v>
      </c>
      <c r="AZ211" s="8"/>
      <c r="BA211" s="212" t="s">
        <v>64</v>
      </c>
      <c r="BB211" s="17" t="e">
        <f>LOOKUP(BA211,#REF!,#REF!)</f>
        <v>#REF!</v>
      </c>
      <c r="BC211" s="310"/>
      <c r="BD211" s="63"/>
      <c r="BE211" s="28"/>
      <c r="BF211" s="30"/>
      <c r="BG211" s="30"/>
      <c r="BH211" s="28"/>
      <c r="BI211" s="31"/>
      <c r="BJ211" s="66"/>
      <c r="BK211" s="79"/>
      <c r="BL211" s="32"/>
      <c r="BM211" s="32"/>
      <c r="BN211" s="55"/>
      <c r="BO211" s="33"/>
      <c r="BP211" s="67"/>
      <c r="BQ211" s="73"/>
      <c r="BR211" s="35"/>
      <c r="BS211" s="36"/>
      <c r="BT211" s="62"/>
      <c r="BU211" s="37"/>
      <c r="BV211" s="316">
        <f t="shared" si="96"/>
        <v>0</v>
      </c>
      <c r="BW211" s="317">
        <f t="shared" si="97"/>
        <v>0</v>
      </c>
      <c r="BX211" s="234">
        <f t="shared" si="98"/>
        <v>581543000</v>
      </c>
      <c r="BY211" s="41"/>
      <c r="BZ211" s="29"/>
      <c r="CA211" s="29"/>
      <c r="CB211" s="29"/>
      <c r="CC211" s="40"/>
      <c r="CD211" s="42"/>
      <c r="CE211" s="34"/>
      <c r="CF211" s="34"/>
      <c r="CG211" s="34"/>
      <c r="CH211" s="33"/>
      <c r="CI211" s="43"/>
      <c r="CJ211" s="44"/>
      <c r="CK211" s="38"/>
      <c r="CL211" s="38"/>
      <c r="CM211" s="39"/>
      <c r="CN211" s="45"/>
      <c r="CO211" s="71">
        <f t="shared" si="84"/>
        <v>42369</v>
      </c>
      <c r="CP211" s="46"/>
      <c r="CQ211" s="72"/>
      <c r="CR211" s="47"/>
      <c r="CS211" s="287" t="e">
        <f>+SUMIFS(#REF!,#REF!,AH211)</f>
        <v>#REF!</v>
      </c>
      <c r="CT211" s="288" t="e">
        <f>+SUMIFS(#REF!,#REF!,BD211)+SUMIFS(#REF!,#REF!,BJ211)+SUMIFS(#REF!,#REF!,BP211)</f>
        <v>#REF!</v>
      </c>
      <c r="CU211" s="229" t="e">
        <f t="shared" si="105"/>
        <v>#REF!</v>
      </c>
      <c r="CV211" s="225"/>
      <c r="CW211" s="58" t="str">
        <f t="shared" si="91"/>
        <v>EJECUCION</v>
      </c>
      <c r="CX211" s="292"/>
      <c r="CY211" s="60">
        <f t="shared" si="92"/>
        <v>42254</v>
      </c>
      <c r="CZ211" s="58">
        <f t="shared" si="93"/>
        <v>42369</v>
      </c>
      <c r="DA211" s="59">
        <f t="shared" si="103"/>
        <v>115</v>
      </c>
      <c r="DB211" s="160">
        <f t="shared" si="94"/>
        <v>23</v>
      </c>
      <c r="DC211" s="301">
        <f t="shared" si="104"/>
        <v>20</v>
      </c>
      <c r="DD211" s="299"/>
      <c r="DE211" s="59">
        <f t="shared" si="100"/>
        <v>20</v>
      </c>
      <c r="DF211" s="303" t="e">
        <f t="shared" si="101"/>
        <v>#REF!</v>
      </c>
    </row>
    <row r="212" spans="2:110" s="21" customFormat="1" ht="99.95" hidden="1" customHeight="1" x14ac:dyDescent="0.25">
      <c r="B212" s="308" t="s">
        <v>1674</v>
      </c>
      <c r="C212" s="219">
        <f t="shared" si="95"/>
        <v>123</v>
      </c>
      <c r="D212" s="1"/>
      <c r="E212" s="2" t="s">
        <v>33</v>
      </c>
      <c r="F212" s="81" t="s">
        <v>1518</v>
      </c>
      <c r="G212" s="482" t="s">
        <v>1052</v>
      </c>
      <c r="H212" s="483">
        <v>42181</v>
      </c>
      <c r="I212" s="484" t="s">
        <v>110</v>
      </c>
      <c r="J212" s="485" t="s">
        <v>124</v>
      </c>
      <c r="K212" s="486" t="s">
        <v>1395</v>
      </c>
      <c r="L212" s="487">
        <v>194</v>
      </c>
      <c r="M212" s="488">
        <v>432225</v>
      </c>
      <c r="N212" s="488" t="s">
        <v>1043</v>
      </c>
      <c r="O212" s="489">
        <v>139399962</v>
      </c>
      <c r="P212" s="490" t="s">
        <v>20</v>
      </c>
      <c r="Q212" s="491" t="s">
        <v>15</v>
      </c>
      <c r="R212" s="492"/>
      <c r="S212" s="493"/>
      <c r="T212" s="494"/>
      <c r="U212" s="495">
        <v>123</v>
      </c>
      <c r="V212" s="496">
        <v>42237</v>
      </c>
      <c r="W212" s="497">
        <v>0</v>
      </c>
      <c r="X212" s="485" t="s">
        <v>21</v>
      </c>
      <c r="Y212" s="485" t="s">
        <v>21</v>
      </c>
      <c r="Z212" s="485" t="s">
        <v>80</v>
      </c>
      <c r="AA212" s="485" t="s">
        <v>80</v>
      </c>
      <c r="AB212" s="498" t="s">
        <v>1569</v>
      </c>
      <c r="AC212" s="499">
        <v>900443044</v>
      </c>
      <c r="AD212" s="500" t="s">
        <v>34</v>
      </c>
      <c r="AE212" s="491">
        <v>42235</v>
      </c>
      <c r="AF212" s="501" t="s">
        <v>827</v>
      </c>
      <c r="AG212" s="491" t="s">
        <v>173</v>
      </c>
      <c r="AH212" s="489">
        <v>152415</v>
      </c>
      <c r="AI212" s="4">
        <v>42237</v>
      </c>
      <c r="AJ212" s="305" t="s">
        <v>680</v>
      </c>
      <c r="AK212" s="306" t="s">
        <v>1608</v>
      </c>
      <c r="AL212" s="306" t="s">
        <v>681</v>
      </c>
      <c r="AM212" s="8"/>
      <c r="AN212" s="8">
        <v>139399742</v>
      </c>
      <c r="AO212" s="11"/>
      <c r="AP212" s="18">
        <f t="shared" si="89"/>
        <v>139399742</v>
      </c>
      <c r="AQ212" s="24" t="s">
        <v>1396</v>
      </c>
      <c r="AR212" s="25" t="s">
        <v>360</v>
      </c>
      <c r="AS212" s="25" t="s">
        <v>1397</v>
      </c>
      <c r="AT212" s="25" t="s">
        <v>3</v>
      </c>
      <c r="AU212" s="26">
        <v>42237</v>
      </c>
      <c r="AV212" s="23">
        <f>+AU212</f>
        <v>42237</v>
      </c>
      <c r="AW212" s="4">
        <f>+AV212+30</f>
        <v>42267</v>
      </c>
      <c r="AX212" s="8">
        <f t="shared" si="102"/>
        <v>30</v>
      </c>
      <c r="AY212" s="7">
        <f>+AW212+(3*365)</f>
        <v>43362</v>
      </c>
      <c r="AZ212" s="8"/>
      <c r="BA212" s="212" t="s">
        <v>102</v>
      </c>
      <c r="BB212" s="17" t="e">
        <f>LOOKUP(BA212,#REF!,#REF!)</f>
        <v>#REF!</v>
      </c>
      <c r="BC212" s="310" t="s">
        <v>1735</v>
      </c>
      <c r="BD212" s="63"/>
      <c r="BE212" s="28"/>
      <c r="BF212" s="30"/>
      <c r="BG212" s="30"/>
      <c r="BH212" s="28"/>
      <c r="BI212" s="31"/>
      <c r="BJ212" s="66"/>
      <c r="BK212" s="79"/>
      <c r="BL212" s="32"/>
      <c r="BM212" s="32"/>
      <c r="BN212" s="55"/>
      <c r="BO212" s="33"/>
      <c r="BP212" s="67"/>
      <c r="BQ212" s="73"/>
      <c r="BR212" s="35"/>
      <c r="BS212" s="36"/>
      <c r="BT212" s="62"/>
      <c r="BU212" s="37"/>
      <c r="BV212" s="316">
        <f t="shared" si="96"/>
        <v>0</v>
      </c>
      <c r="BW212" s="317">
        <f t="shared" si="97"/>
        <v>0</v>
      </c>
      <c r="BX212" s="234">
        <f t="shared" si="98"/>
        <v>139399742</v>
      </c>
      <c r="BY212" s="41"/>
      <c r="BZ212" s="29"/>
      <c r="CA212" s="29"/>
      <c r="CB212" s="29"/>
      <c r="CC212" s="40"/>
      <c r="CD212" s="42"/>
      <c r="CE212" s="34"/>
      <c r="CF212" s="34"/>
      <c r="CG212" s="34"/>
      <c r="CH212" s="33"/>
      <c r="CI212" s="43"/>
      <c r="CJ212" s="44"/>
      <c r="CK212" s="38"/>
      <c r="CL212" s="38"/>
      <c r="CM212" s="39"/>
      <c r="CN212" s="45"/>
      <c r="CO212" s="71">
        <f t="shared" si="84"/>
        <v>42267</v>
      </c>
      <c r="CP212" s="46"/>
      <c r="CQ212" s="72"/>
      <c r="CR212" s="47"/>
      <c r="CS212" s="287" t="e">
        <f>+SUMIFS(#REF!,#REF!,AH212)</f>
        <v>#REF!</v>
      </c>
      <c r="CT212" s="288" t="e">
        <f>+SUMIFS(#REF!,#REF!,BD212)+SUMIFS(#REF!,#REF!,BJ212)+SUMIFS(#REF!,#REF!,BP212)</f>
        <v>#REF!</v>
      </c>
      <c r="CU212" s="229" t="e">
        <f t="shared" si="105"/>
        <v>#REF!</v>
      </c>
      <c r="CV212" s="225"/>
      <c r="CW212" s="58" t="str">
        <f t="shared" si="91"/>
        <v>EJECUCION</v>
      </c>
      <c r="CX212" s="292"/>
      <c r="CY212" s="60">
        <f t="shared" si="92"/>
        <v>42237</v>
      </c>
      <c r="CZ212" s="58">
        <f t="shared" si="93"/>
        <v>42267</v>
      </c>
      <c r="DA212" s="59">
        <f t="shared" si="103"/>
        <v>30</v>
      </c>
      <c r="DB212" s="160">
        <f t="shared" si="94"/>
        <v>40</v>
      </c>
      <c r="DC212" s="301">
        <f t="shared" si="104"/>
        <v>100</v>
      </c>
      <c r="DD212" s="299"/>
      <c r="DE212" s="59">
        <f t="shared" si="100"/>
        <v>100</v>
      </c>
      <c r="DF212" s="303" t="e">
        <f t="shared" si="101"/>
        <v>#REF!</v>
      </c>
    </row>
    <row r="213" spans="2:110" s="21" customFormat="1" ht="59.25" customHeight="1" x14ac:dyDescent="0.25">
      <c r="B213" s="308" t="s">
        <v>1674</v>
      </c>
      <c r="C213" s="219">
        <f t="shared" si="95"/>
        <v>130</v>
      </c>
      <c r="D213" s="1"/>
      <c r="E213" s="2" t="s">
        <v>32</v>
      </c>
      <c r="F213" s="479" t="s">
        <v>1519</v>
      </c>
      <c r="G213" s="502" t="s">
        <v>1053</v>
      </c>
      <c r="H213" s="503">
        <v>42181</v>
      </c>
      <c r="I213" s="504" t="s">
        <v>110</v>
      </c>
      <c r="J213" s="505" t="s">
        <v>124</v>
      </c>
      <c r="K213" s="506" t="s">
        <v>1398</v>
      </c>
      <c r="L213" s="507">
        <v>192</v>
      </c>
      <c r="M213" s="508">
        <v>432225</v>
      </c>
      <c r="N213" s="508" t="s">
        <v>1043</v>
      </c>
      <c r="O213" s="509">
        <v>199203188</v>
      </c>
      <c r="P213" s="510" t="s">
        <v>20</v>
      </c>
      <c r="Q213" s="511" t="s">
        <v>15</v>
      </c>
      <c r="R213" s="512"/>
      <c r="S213" s="513"/>
      <c r="T213" s="514"/>
      <c r="U213" s="515">
        <v>130</v>
      </c>
      <c r="V213" s="516">
        <v>42248</v>
      </c>
      <c r="W213" s="517"/>
      <c r="X213" s="505" t="s">
        <v>21</v>
      </c>
      <c r="Y213" s="505" t="s">
        <v>21</v>
      </c>
      <c r="Z213" s="505" t="s">
        <v>80</v>
      </c>
      <c r="AA213" s="505" t="s">
        <v>80</v>
      </c>
      <c r="AB213" s="518" t="s">
        <v>1581</v>
      </c>
      <c r="AC213" s="519">
        <v>830100010</v>
      </c>
      <c r="AD213" s="520" t="s">
        <v>70</v>
      </c>
      <c r="AE213" s="511">
        <v>42248</v>
      </c>
      <c r="AF213" s="521" t="s">
        <v>824</v>
      </c>
      <c r="AG213" s="511" t="s">
        <v>173</v>
      </c>
      <c r="AH213" s="522">
        <v>163615</v>
      </c>
      <c r="AI213" s="23">
        <v>42248</v>
      </c>
      <c r="AJ213" s="305" t="s">
        <v>675</v>
      </c>
      <c r="AK213" s="306" t="s">
        <v>1614</v>
      </c>
      <c r="AL213" s="306" t="s">
        <v>679</v>
      </c>
      <c r="AM213" s="8"/>
      <c r="AN213" s="8">
        <v>197233952</v>
      </c>
      <c r="AO213" s="11"/>
      <c r="AP213" s="18">
        <f t="shared" si="89"/>
        <v>197233952</v>
      </c>
      <c r="AQ213" s="24" t="s">
        <v>1399</v>
      </c>
      <c r="AR213" s="25" t="s">
        <v>887</v>
      </c>
      <c r="AS213" s="25" t="s">
        <v>1400</v>
      </c>
      <c r="AT213" s="25" t="s">
        <v>320</v>
      </c>
      <c r="AU213" s="26">
        <v>42249</v>
      </c>
      <c r="AV213" s="23">
        <f>+AU213</f>
        <v>42249</v>
      </c>
      <c r="AW213" s="4">
        <f>+AV213+60</f>
        <v>42309</v>
      </c>
      <c r="AX213" s="8">
        <f t="shared" si="102"/>
        <v>60</v>
      </c>
      <c r="AY213" s="7">
        <f>+AW213+(3*365)</f>
        <v>43404</v>
      </c>
      <c r="AZ213" s="8"/>
      <c r="BA213" s="212" t="s">
        <v>47</v>
      </c>
      <c r="BB213" s="17" t="e">
        <f>LOOKUP(BA213,#REF!,#REF!)</f>
        <v>#REF!</v>
      </c>
      <c r="BC213" s="310"/>
      <c r="BD213" s="63"/>
      <c r="BE213" s="28"/>
      <c r="BF213" s="30"/>
      <c r="BG213" s="30"/>
      <c r="BH213" s="28"/>
      <c r="BI213" s="31"/>
      <c r="BJ213" s="66"/>
      <c r="BK213" s="79"/>
      <c r="BL213" s="32"/>
      <c r="BM213" s="32"/>
      <c r="BN213" s="55"/>
      <c r="BO213" s="33"/>
      <c r="BP213" s="67"/>
      <c r="BQ213" s="73"/>
      <c r="BR213" s="35"/>
      <c r="BS213" s="36"/>
      <c r="BT213" s="62"/>
      <c r="BU213" s="37"/>
      <c r="BV213" s="316">
        <f t="shared" si="96"/>
        <v>0</v>
      </c>
      <c r="BW213" s="317">
        <f t="shared" si="97"/>
        <v>0</v>
      </c>
      <c r="BX213" s="234">
        <f t="shared" si="98"/>
        <v>197233952</v>
      </c>
      <c r="BY213" s="41"/>
      <c r="BZ213" s="29"/>
      <c r="CA213" s="29"/>
      <c r="CB213" s="29"/>
      <c r="CC213" s="40"/>
      <c r="CD213" s="42"/>
      <c r="CE213" s="34"/>
      <c r="CF213" s="34"/>
      <c r="CG213" s="34"/>
      <c r="CH213" s="33"/>
      <c r="CI213" s="43"/>
      <c r="CJ213" s="44"/>
      <c r="CK213" s="38"/>
      <c r="CL213" s="38"/>
      <c r="CM213" s="39"/>
      <c r="CN213" s="45"/>
      <c r="CO213" s="71">
        <f t="shared" si="84"/>
        <v>42309</v>
      </c>
      <c r="CP213" s="46"/>
      <c r="CQ213" s="72"/>
      <c r="CR213" s="47"/>
      <c r="CS213" s="287" t="e">
        <f>+SUMIFS(#REF!,#REF!,AH213)</f>
        <v>#REF!</v>
      </c>
      <c r="CT213" s="288" t="e">
        <f>+SUMIFS(#REF!,#REF!,BD213)+SUMIFS(#REF!,#REF!,BJ213)+SUMIFS(#REF!,#REF!,BP213)</f>
        <v>#REF!</v>
      </c>
      <c r="CU213" s="229" t="e">
        <f t="shared" si="105"/>
        <v>#REF!</v>
      </c>
      <c r="CV213" s="225"/>
      <c r="CW213" s="58" t="str">
        <f t="shared" si="91"/>
        <v>EJECUCION</v>
      </c>
      <c r="CX213" s="292"/>
      <c r="CY213" s="60">
        <f t="shared" si="92"/>
        <v>42249</v>
      </c>
      <c r="CZ213" s="58">
        <f t="shared" si="93"/>
        <v>42309</v>
      </c>
      <c r="DA213" s="59">
        <f t="shared" si="103"/>
        <v>60</v>
      </c>
      <c r="DB213" s="160">
        <f t="shared" si="94"/>
        <v>28</v>
      </c>
      <c r="DC213" s="301">
        <f t="shared" si="104"/>
        <v>46.666666666666664</v>
      </c>
      <c r="DD213" s="299"/>
      <c r="DE213" s="59">
        <f t="shared" si="100"/>
        <v>46.666666666666664</v>
      </c>
      <c r="DF213" s="303" t="e">
        <f t="shared" si="101"/>
        <v>#REF!</v>
      </c>
    </row>
    <row r="214" spans="2:110" s="21" customFormat="1" ht="99.95" hidden="1" customHeight="1" x14ac:dyDescent="0.25">
      <c r="B214" s="308" t="s">
        <v>1674</v>
      </c>
      <c r="C214" s="219">
        <f t="shared" si="95"/>
        <v>110</v>
      </c>
      <c r="D214" s="1"/>
      <c r="E214" s="2" t="s">
        <v>33</v>
      </c>
      <c r="F214" s="479" t="s">
        <v>1377</v>
      </c>
      <c r="G214" s="523" t="s">
        <v>1376</v>
      </c>
      <c r="H214" s="16">
        <v>42181</v>
      </c>
      <c r="I214" s="56" t="s">
        <v>105</v>
      </c>
      <c r="J214" s="14" t="s">
        <v>235</v>
      </c>
      <c r="K214" s="74" t="s">
        <v>364</v>
      </c>
      <c r="L214" s="5">
        <v>268</v>
      </c>
      <c r="M214" s="13">
        <v>801315</v>
      </c>
      <c r="N214" s="13" t="s">
        <v>1105</v>
      </c>
      <c r="O214" s="8">
        <v>1140000</v>
      </c>
      <c r="P214" s="80" t="s">
        <v>20</v>
      </c>
      <c r="Q214" s="4" t="s">
        <v>15</v>
      </c>
      <c r="R214" s="69"/>
      <c r="S214" s="231"/>
      <c r="T214" s="70"/>
      <c r="U214" s="77">
        <v>110</v>
      </c>
      <c r="V214" s="203">
        <v>42193</v>
      </c>
      <c r="W214" s="204">
        <v>0</v>
      </c>
      <c r="X214" s="14" t="s">
        <v>7</v>
      </c>
      <c r="Y214" s="14" t="s">
        <v>7</v>
      </c>
      <c r="Z214" s="14" t="s">
        <v>127</v>
      </c>
      <c r="AA214" s="14" t="s">
        <v>365</v>
      </c>
      <c r="AB214" s="57" t="s">
        <v>366</v>
      </c>
      <c r="AC214" s="15">
        <v>11787038</v>
      </c>
      <c r="AD214" s="2"/>
      <c r="AE214" s="4">
        <v>42188</v>
      </c>
      <c r="AF214" s="6" t="s">
        <v>835</v>
      </c>
      <c r="AG214" s="4" t="s">
        <v>165</v>
      </c>
      <c r="AH214" s="524">
        <v>122215</v>
      </c>
      <c r="AI214" s="23">
        <v>42188</v>
      </c>
      <c r="AJ214" s="305" t="s">
        <v>680</v>
      </c>
      <c r="AK214" s="306" t="s">
        <v>699</v>
      </c>
      <c r="AL214" s="306" t="s">
        <v>679</v>
      </c>
      <c r="AM214" s="8"/>
      <c r="AN214" s="8">
        <v>1140000</v>
      </c>
      <c r="AO214" s="11"/>
      <c r="AP214" s="18">
        <f t="shared" si="89"/>
        <v>1140000</v>
      </c>
      <c r="AQ214" s="24" t="s">
        <v>40</v>
      </c>
      <c r="AR214" s="25" t="s">
        <v>101</v>
      </c>
      <c r="AS214" s="25" t="s">
        <v>101</v>
      </c>
      <c r="AT214" s="25" t="s">
        <v>101</v>
      </c>
      <c r="AU214" s="27" t="s">
        <v>101</v>
      </c>
      <c r="AV214" s="23">
        <v>42188</v>
      </c>
      <c r="AW214" s="4">
        <v>42371</v>
      </c>
      <c r="AX214" s="8">
        <f t="shared" si="102"/>
        <v>183</v>
      </c>
      <c r="AY214" s="8"/>
      <c r="AZ214" s="8"/>
      <c r="BA214" s="214" t="s">
        <v>29</v>
      </c>
      <c r="BB214" s="17" t="e">
        <f>LOOKUP(BA214,#REF!,#REF!)</f>
        <v>#REF!</v>
      </c>
      <c r="BC214" s="312" t="s">
        <v>1732</v>
      </c>
      <c r="BD214" s="63"/>
      <c r="BE214" s="28"/>
      <c r="BF214" s="30"/>
      <c r="BG214" s="30"/>
      <c r="BH214" s="28"/>
      <c r="BI214" s="31"/>
      <c r="BJ214" s="66"/>
      <c r="BK214" s="79"/>
      <c r="BL214" s="32"/>
      <c r="BM214" s="32"/>
      <c r="BN214" s="55"/>
      <c r="BO214" s="33"/>
      <c r="BP214" s="67"/>
      <c r="BQ214" s="73"/>
      <c r="BR214" s="35"/>
      <c r="BS214" s="36"/>
      <c r="BT214" s="62"/>
      <c r="BU214" s="37"/>
      <c r="BV214" s="316">
        <f t="shared" si="96"/>
        <v>0</v>
      </c>
      <c r="BW214" s="317">
        <f t="shared" si="97"/>
        <v>0</v>
      </c>
      <c r="BX214" s="234">
        <f t="shared" si="98"/>
        <v>1140000</v>
      </c>
      <c r="BY214" s="41"/>
      <c r="BZ214" s="29"/>
      <c r="CA214" s="29"/>
      <c r="CB214" s="29"/>
      <c r="CC214" s="40"/>
      <c r="CD214" s="42"/>
      <c r="CE214" s="34"/>
      <c r="CF214" s="34"/>
      <c r="CG214" s="34"/>
      <c r="CH214" s="33"/>
      <c r="CI214" s="43"/>
      <c r="CJ214" s="44"/>
      <c r="CK214" s="38"/>
      <c r="CL214" s="38"/>
      <c r="CM214" s="39"/>
      <c r="CN214" s="45"/>
      <c r="CO214" s="71">
        <f t="shared" si="84"/>
        <v>42371</v>
      </c>
      <c r="CP214" s="46"/>
      <c r="CQ214" s="72"/>
      <c r="CR214" s="47"/>
      <c r="CS214" s="287" t="e">
        <f>+SUMIFS(#REF!,#REF!,AH214)</f>
        <v>#REF!</v>
      </c>
      <c r="CT214" s="288" t="e">
        <f>+SUMIFS(#REF!,#REF!,BD214)+SUMIFS(#REF!,#REF!,BJ214)+SUMIFS(#REF!,#REF!,BP214)</f>
        <v>#REF!</v>
      </c>
      <c r="CU214" s="229" t="e">
        <f t="shared" si="105"/>
        <v>#REF!</v>
      </c>
      <c r="CV214" s="225"/>
      <c r="CW214" s="58" t="str">
        <f t="shared" si="91"/>
        <v>EJECUCION</v>
      </c>
      <c r="CX214" s="292"/>
      <c r="CY214" s="60">
        <f t="shared" si="92"/>
        <v>42188</v>
      </c>
      <c r="CZ214" s="58">
        <f t="shared" si="93"/>
        <v>42371</v>
      </c>
      <c r="DA214" s="59">
        <f t="shared" si="103"/>
        <v>183</v>
      </c>
      <c r="DB214" s="160">
        <f t="shared" si="94"/>
        <v>89</v>
      </c>
      <c r="DC214" s="301">
        <f t="shared" si="104"/>
        <v>48.633879781420767</v>
      </c>
      <c r="DD214" s="299"/>
      <c r="DE214" s="59">
        <f t="shared" si="100"/>
        <v>48.633879781420767</v>
      </c>
      <c r="DF214" s="303" t="e">
        <f t="shared" si="101"/>
        <v>#REF!</v>
      </c>
    </row>
    <row r="215" spans="2:110" s="478" customFormat="1" ht="99.95" hidden="1" customHeight="1" x14ac:dyDescent="0.25">
      <c r="B215" s="423" t="s">
        <v>1674</v>
      </c>
      <c r="C215" s="424">
        <f t="shared" si="95"/>
        <v>128</v>
      </c>
      <c r="D215" s="424"/>
      <c r="E215" s="425" t="s">
        <v>32</v>
      </c>
      <c r="F215" s="480" t="s">
        <v>1527</v>
      </c>
      <c r="G215" s="525" t="s">
        <v>1054</v>
      </c>
      <c r="H215" s="426">
        <v>42185</v>
      </c>
      <c r="I215" s="427" t="s">
        <v>110</v>
      </c>
      <c r="J215" s="428" t="s">
        <v>124</v>
      </c>
      <c r="K215" s="429" t="s">
        <v>1401</v>
      </c>
      <c r="L215" s="430">
        <v>180</v>
      </c>
      <c r="M215" s="431">
        <v>432016</v>
      </c>
      <c r="N215" s="431" t="s">
        <v>1043</v>
      </c>
      <c r="O215" s="84">
        <v>248413972</v>
      </c>
      <c r="P215" s="432" t="s">
        <v>20</v>
      </c>
      <c r="Q215" s="210" t="s">
        <v>15</v>
      </c>
      <c r="R215" s="433"/>
      <c r="S215" s="434"/>
      <c r="T215" s="435"/>
      <c r="U215" s="436">
        <v>128</v>
      </c>
      <c r="V215" s="433">
        <v>42243</v>
      </c>
      <c r="W215" s="437"/>
      <c r="X215" s="428" t="s">
        <v>21</v>
      </c>
      <c r="Y215" s="428" t="s">
        <v>21</v>
      </c>
      <c r="Z215" s="428" t="s">
        <v>80</v>
      </c>
      <c r="AA215" s="428" t="s">
        <v>80</v>
      </c>
      <c r="AB215" s="438" t="s">
        <v>1552</v>
      </c>
      <c r="AC215" s="439">
        <v>800039398</v>
      </c>
      <c r="AD215" s="425" t="s">
        <v>76</v>
      </c>
      <c r="AE215" s="210">
        <v>42243</v>
      </c>
      <c r="AF215" s="440" t="s">
        <v>1688</v>
      </c>
      <c r="AG215" s="210" t="s">
        <v>173</v>
      </c>
      <c r="AH215" s="526" t="s">
        <v>1685</v>
      </c>
      <c r="AI215" s="345">
        <v>42243</v>
      </c>
      <c r="AJ215" s="441" t="s">
        <v>680</v>
      </c>
      <c r="AK215" s="442" t="s">
        <v>1558</v>
      </c>
      <c r="AL215" s="442" t="s">
        <v>677</v>
      </c>
      <c r="AM215" s="84"/>
      <c r="AN215" s="84">
        <v>245034281</v>
      </c>
      <c r="AO215" s="437"/>
      <c r="AP215" s="443">
        <f t="shared" si="89"/>
        <v>245034281</v>
      </c>
      <c r="AQ215" s="444" t="s">
        <v>1402</v>
      </c>
      <c r="AR215" s="445" t="s">
        <v>1403</v>
      </c>
      <c r="AS215" s="445" t="s">
        <v>1404</v>
      </c>
      <c r="AT215" s="445" t="s">
        <v>320</v>
      </c>
      <c r="AU215" s="446">
        <v>42247</v>
      </c>
      <c r="AV215" s="345">
        <v>42248</v>
      </c>
      <c r="AW215" s="210">
        <f>+AV215+60</f>
        <v>42308</v>
      </c>
      <c r="AX215" s="84">
        <f t="shared" si="102"/>
        <v>60</v>
      </c>
      <c r="AY215" s="433">
        <f>+AW215+(5*365)</f>
        <v>44133</v>
      </c>
      <c r="AZ215" s="84"/>
      <c r="BA215" s="447" t="s">
        <v>120</v>
      </c>
      <c r="BB215" s="448" t="e">
        <f>LOOKUP(BA215,#REF!,#REF!)</f>
        <v>#REF!</v>
      </c>
      <c r="BC215" s="449"/>
      <c r="BD215" s="450"/>
      <c r="BE215" s="433"/>
      <c r="BF215" s="84"/>
      <c r="BG215" s="84"/>
      <c r="BH215" s="433"/>
      <c r="BI215" s="451"/>
      <c r="BJ215" s="452"/>
      <c r="BK215" s="345"/>
      <c r="BL215" s="84"/>
      <c r="BM215" s="84"/>
      <c r="BN215" s="433"/>
      <c r="BO215" s="453"/>
      <c r="BP215" s="454"/>
      <c r="BQ215" s="455"/>
      <c r="BR215" s="437"/>
      <c r="BS215" s="84"/>
      <c r="BT215" s="433"/>
      <c r="BU215" s="453"/>
      <c r="BV215" s="456">
        <f t="shared" si="96"/>
        <v>0</v>
      </c>
      <c r="BW215" s="456">
        <f t="shared" si="97"/>
        <v>0</v>
      </c>
      <c r="BX215" s="456">
        <f t="shared" si="98"/>
        <v>245034281</v>
      </c>
      <c r="BY215" s="457"/>
      <c r="BZ215" s="210"/>
      <c r="CA215" s="210"/>
      <c r="CB215" s="210"/>
      <c r="CC215" s="453"/>
      <c r="CD215" s="457"/>
      <c r="CE215" s="210"/>
      <c r="CF215" s="210"/>
      <c r="CG215" s="210"/>
      <c r="CH215" s="453"/>
      <c r="CI215" s="458"/>
      <c r="CJ215" s="459"/>
      <c r="CK215" s="210"/>
      <c r="CL215" s="210"/>
      <c r="CM215" s="460"/>
      <c r="CN215" s="461"/>
      <c r="CO215" s="462">
        <f t="shared" si="84"/>
        <v>42308</v>
      </c>
      <c r="CP215" s="463"/>
      <c r="CQ215" s="464"/>
      <c r="CR215" s="465"/>
      <c r="CS215" s="466" t="e">
        <f>+SUMIFS(#REF!,#REF!,160015)+SUMIFS(#REF!,#REF!,160115)</f>
        <v>#REF!</v>
      </c>
      <c r="CT215" s="467" t="e">
        <f>+SUMIFS(#REF!,#REF!,BD215)+SUMIFS(#REF!,#REF!,BJ215)+SUMIFS(#REF!,#REF!,BP215)</f>
        <v>#REF!</v>
      </c>
      <c r="CU215" s="468" t="e">
        <f t="shared" si="105"/>
        <v>#REF!</v>
      </c>
      <c r="CV215" s="469"/>
      <c r="CW215" s="470" t="str">
        <f t="shared" si="91"/>
        <v>EJECUCION</v>
      </c>
      <c r="CX215" s="471"/>
      <c r="CY215" s="472">
        <f t="shared" si="92"/>
        <v>42248</v>
      </c>
      <c r="CZ215" s="470">
        <f t="shared" si="93"/>
        <v>42308</v>
      </c>
      <c r="DA215" s="473">
        <f t="shared" si="103"/>
        <v>60</v>
      </c>
      <c r="DB215" s="474">
        <f t="shared" si="94"/>
        <v>29</v>
      </c>
      <c r="DC215" s="475">
        <f t="shared" si="104"/>
        <v>48.333333333333336</v>
      </c>
      <c r="DD215" s="476"/>
      <c r="DE215" s="473">
        <f t="shared" si="100"/>
        <v>48.333333333333336</v>
      </c>
      <c r="DF215" s="477" t="e">
        <f t="shared" si="101"/>
        <v>#REF!</v>
      </c>
    </row>
    <row r="216" spans="2:110" s="21" customFormat="1" ht="99.95" hidden="1" customHeight="1" x14ac:dyDescent="0.25">
      <c r="B216" s="308" t="s">
        <v>1674</v>
      </c>
      <c r="C216" s="219">
        <f t="shared" si="95"/>
        <v>116</v>
      </c>
      <c r="D216" s="1"/>
      <c r="E216" s="2" t="s">
        <v>33</v>
      </c>
      <c r="F216" s="479" t="s">
        <v>1379</v>
      </c>
      <c r="G216" s="523" t="s">
        <v>1378</v>
      </c>
      <c r="H216" s="16">
        <v>42185</v>
      </c>
      <c r="I216" s="56" t="s">
        <v>105</v>
      </c>
      <c r="J216" s="14" t="s">
        <v>121</v>
      </c>
      <c r="K216" s="74" t="s">
        <v>1380</v>
      </c>
      <c r="L216" s="5">
        <v>172</v>
      </c>
      <c r="M216" s="13">
        <v>801000</v>
      </c>
      <c r="N216" s="13" t="s">
        <v>1105</v>
      </c>
      <c r="O216" s="8">
        <v>961558164</v>
      </c>
      <c r="P216" s="80" t="s">
        <v>20</v>
      </c>
      <c r="Q216" s="4" t="s">
        <v>15</v>
      </c>
      <c r="R216" s="69"/>
      <c r="S216" s="231"/>
      <c r="T216" s="70"/>
      <c r="U216" s="77">
        <v>116</v>
      </c>
      <c r="V216" s="203">
        <v>42199</v>
      </c>
      <c r="W216" s="204">
        <v>0</v>
      </c>
      <c r="X216" s="14" t="s">
        <v>14</v>
      </c>
      <c r="Y216" s="14" t="s">
        <v>868</v>
      </c>
      <c r="Z216" s="14" t="s">
        <v>80</v>
      </c>
      <c r="AA216" s="14" t="s">
        <v>80</v>
      </c>
      <c r="AB216" s="57" t="s">
        <v>1176</v>
      </c>
      <c r="AC216" s="15">
        <v>900062917</v>
      </c>
      <c r="AD216" s="2" t="s">
        <v>71</v>
      </c>
      <c r="AE216" s="4">
        <v>42199</v>
      </c>
      <c r="AF216" s="6" t="s">
        <v>814</v>
      </c>
      <c r="AG216" s="4" t="s">
        <v>1126</v>
      </c>
      <c r="AH216" s="524">
        <v>130015</v>
      </c>
      <c r="AI216" s="23">
        <v>42199</v>
      </c>
      <c r="AJ216" s="305" t="s">
        <v>680</v>
      </c>
      <c r="AK216" s="306" t="s">
        <v>741</v>
      </c>
      <c r="AL216" s="306" t="s">
        <v>677</v>
      </c>
      <c r="AM216" s="8"/>
      <c r="AN216" s="8">
        <v>961558164</v>
      </c>
      <c r="AO216" s="11"/>
      <c r="AP216" s="18">
        <f t="shared" si="89"/>
        <v>961558164</v>
      </c>
      <c r="AQ216" s="24" t="s">
        <v>1381</v>
      </c>
      <c r="AR216" s="25" t="s">
        <v>360</v>
      </c>
      <c r="AS216" s="25" t="s">
        <v>1382</v>
      </c>
      <c r="AT216" s="25" t="s">
        <v>1598</v>
      </c>
      <c r="AU216" s="26">
        <v>42199</v>
      </c>
      <c r="AV216" s="23">
        <v>42199</v>
      </c>
      <c r="AW216" s="4">
        <v>42369</v>
      </c>
      <c r="AX216" s="8">
        <f t="shared" si="102"/>
        <v>170</v>
      </c>
      <c r="AY216" s="7">
        <f>+AW216+(3*365)</f>
        <v>43464</v>
      </c>
      <c r="AZ216" s="8"/>
      <c r="BA216" s="215" t="s">
        <v>1383</v>
      </c>
      <c r="BB216" s="17" t="e">
        <f>LOOKUP(BA216,#REF!,#REF!)</f>
        <v>#REF!</v>
      </c>
      <c r="BC216" s="312" t="s">
        <v>1733</v>
      </c>
      <c r="BD216" s="63"/>
      <c r="BE216" s="28"/>
      <c r="BF216" s="30"/>
      <c r="BG216" s="30"/>
      <c r="BH216" s="28"/>
      <c r="BI216" s="31"/>
      <c r="BJ216" s="66"/>
      <c r="BK216" s="79"/>
      <c r="BL216" s="32"/>
      <c r="BM216" s="32"/>
      <c r="BN216" s="55"/>
      <c r="BO216" s="33"/>
      <c r="BP216" s="67"/>
      <c r="BQ216" s="73"/>
      <c r="BR216" s="35"/>
      <c r="BS216" s="36"/>
      <c r="BT216" s="62"/>
      <c r="BU216" s="37"/>
      <c r="BV216" s="316">
        <f t="shared" si="96"/>
        <v>0</v>
      </c>
      <c r="BW216" s="317">
        <f t="shared" si="97"/>
        <v>0</v>
      </c>
      <c r="BX216" s="234">
        <f t="shared" si="98"/>
        <v>961558164</v>
      </c>
      <c r="BY216" s="41"/>
      <c r="BZ216" s="29"/>
      <c r="CA216" s="29"/>
      <c r="CB216" s="29"/>
      <c r="CC216" s="40"/>
      <c r="CD216" s="42"/>
      <c r="CE216" s="34"/>
      <c r="CF216" s="34"/>
      <c r="CG216" s="34"/>
      <c r="CH216" s="33"/>
      <c r="CI216" s="43"/>
      <c r="CJ216" s="44"/>
      <c r="CK216" s="38"/>
      <c r="CL216" s="38"/>
      <c r="CM216" s="39"/>
      <c r="CN216" s="45"/>
      <c r="CO216" s="71">
        <f t="shared" si="84"/>
        <v>42369</v>
      </c>
      <c r="CP216" s="46"/>
      <c r="CQ216" s="72"/>
      <c r="CR216" s="47"/>
      <c r="CS216" s="287" t="e">
        <f>+SUMIFS(#REF!,#REF!,AH216)</f>
        <v>#REF!</v>
      </c>
      <c r="CT216" s="288" t="e">
        <f>+SUMIFS(#REF!,#REF!,BD216)+SUMIFS(#REF!,#REF!,BJ216)+SUMIFS(#REF!,#REF!,BP216)</f>
        <v>#REF!</v>
      </c>
      <c r="CU216" s="229" t="e">
        <f t="shared" si="105"/>
        <v>#REF!</v>
      </c>
      <c r="CV216" s="225"/>
      <c r="CW216" s="58" t="str">
        <f t="shared" si="91"/>
        <v>EJECUCION</v>
      </c>
      <c r="CX216" s="292"/>
      <c r="CY216" s="60">
        <f t="shared" si="92"/>
        <v>42199</v>
      </c>
      <c r="CZ216" s="58">
        <f t="shared" si="93"/>
        <v>42369</v>
      </c>
      <c r="DA216" s="59">
        <f t="shared" si="103"/>
        <v>170</v>
      </c>
      <c r="DB216" s="160">
        <f t="shared" si="94"/>
        <v>78</v>
      </c>
      <c r="DC216" s="160">
        <f t="shared" si="104"/>
        <v>45.882352941176471</v>
      </c>
      <c r="DD216" s="299"/>
      <c r="DE216" s="59">
        <f t="shared" si="100"/>
        <v>45.882352941176471</v>
      </c>
      <c r="DF216" s="303" t="e">
        <f t="shared" si="101"/>
        <v>#REF!</v>
      </c>
    </row>
    <row r="217" spans="2:110" s="21" customFormat="1" ht="99.95" hidden="1" customHeight="1" x14ac:dyDescent="0.25">
      <c r="B217" s="308" t="s">
        <v>1674</v>
      </c>
      <c r="C217" s="219">
        <f t="shared" si="95"/>
        <v>53</v>
      </c>
      <c r="D217" s="1"/>
      <c r="E217" s="2" t="s">
        <v>32</v>
      </c>
      <c r="F217" s="479" t="s">
        <v>1528</v>
      </c>
      <c r="G217" s="523" t="s">
        <v>1408</v>
      </c>
      <c r="H217" s="16">
        <v>42180</v>
      </c>
      <c r="I217" s="56" t="s">
        <v>62</v>
      </c>
      <c r="J217" s="14" t="s">
        <v>132</v>
      </c>
      <c r="K217" s="74" t="s">
        <v>1760</v>
      </c>
      <c r="L217" s="5">
        <v>181</v>
      </c>
      <c r="M217" s="13">
        <v>432332</v>
      </c>
      <c r="N217" s="13" t="s">
        <v>1043</v>
      </c>
      <c r="O217" s="8">
        <v>19764986</v>
      </c>
      <c r="P217" s="80" t="s">
        <v>20</v>
      </c>
      <c r="Q217" s="4" t="s">
        <v>15</v>
      </c>
      <c r="R217" s="69"/>
      <c r="S217" s="231"/>
      <c r="T217" s="70"/>
      <c r="U217" s="77">
        <v>53</v>
      </c>
      <c r="V217" s="203">
        <v>42209</v>
      </c>
      <c r="W217" s="204">
        <v>0</v>
      </c>
      <c r="X217" s="14" t="s">
        <v>21</v>
      </c>
      <c r="Y217" s="14" t="s">
        <v>21</v>
      </c>
      <c r="Z217" s="14" t="s">
        <v>80</v>
      </c>
      <c r="AA217" s="14" t="s">
        <v>80</v>
      </c>
      <c r="AB217" s="57" t="s">
        <v>1570</v>
      </c>
      <c r="AC217" s="15">
        <v>900210800</v>
      </c>
      <c r="AD217" s="2" t="s">
        <v>34</v>
      </c>
      <c r="AE217" s="4">
        <v>42209</v>
      </c>
      <c r="AF217" s="6" t="s">
        <v>825</v>
      </c>
      <c r="AG217" s="4" t="s">
        <v>1413</v>
      </c>
      <c r="AH217" s="524">
        <v>135115</v>
      </c>
      <c r="AI217" s="23">
        <v>42209</v>
      </c>
      <c r="AJ217" s="305" t="s">
        <v>675</v>
      </c>
      <c r="AK217" s="306" t="s">
        <v>1694</v>
      </c>
      <c r="AL217" s="306" t="s">
        <v>678</v>
      </c>
      <c r="AM217" s="8"/>
      <c r="AN217" s="8">
        <v>7809120</v>
      </c>
      <c r="AO217" s="11"/>
      <c r="AP217" s="18">
        <f t="shared" si="89"/>
        <v>7809120</v>
      </c>
      <c r="AQ217" s="24" t="s">
        <v>40</v>
      </c>
      <c r="AR217" s="25" t="s">
        <v>101</v>
      </c>
      <c r="AS217" s="25" t="s">
        <v>101</v>
      </c>
      <c r="AT217" s="25" t="s">
        <v>101</v>
      </c>
      <c r="AU217" s="27" t="s">
        <v>101</v>
      </c>
      <c r="AV217" s="23">
        <v>42209</v>
      </c>
      <c r="AW217" s="4">
        <v>42353</v>
      </c>
      <c r="AX217" s="8">
        <f t="shared" si="102"/>
        <v>144</v>
      </c>
      <c r="AY217" s="8"/>
      <c r="AZ217" s="8"/>
      <c r="BA217" s="212" t="s">
        <v>455</v>
      </c>
      <c r="BB217" s="17" t="e">
        <f>LOOKUP(BA217,#REF!,#REF!)</f>
        <v>#REF!</v>
      </c>
      <c r="BC217" s="310"/>
      <c r="BD217" s="63"/>
      <c r="BE217" s="28"/>
      <c r="BF217" s="30"/>
      <c r="BG217" s="30"/>
      <c r="BH217" s="28"/>
      <c r="BI217" s="31"/>
      <c r="BJ217" s="66"/>
      <c r="BK217" s="79"/>
      <c r="BL217" s="32"/>
      <c r="BM217" s="32"/>
      <c r="BN217" s="55"/>
      <c r="BO217" s="33"/>
      <c r="BP217" s="67"/>
      <c r="BQ217" s="73"/>
      <c r="BR217" s="35"/>
      <c r="BS217" s="36"/>
      <c r="BT217" s="62"/>
      <c r="BU217" s="37"/>
      <c r="BV217" s="316">
        <f t="shared" si="96"/>
        <v>0</v>
      </c>
      <c r="BW217" s="317">
        <f t="shared" si="97"/>
        <v>0</v>
      </c>
      <c r="BX217" s="234">
        <f t="shared" si="98"/>
        <v>7809120</v>
      </c>
      <c r="BY217" s="41"/>
      <c r="BZ217" s="29"/>
      <c r="CA217" s="29"/>
      <c r="CB217" s="29"/>
      <c r="CC217" s="40"/>
      <c r="CD217" s="42"/>
      <c r="CE217" s="34"/>
      <c r="CF217" s="34"/>
      <c r="CG217" s="34"/>
      <c r="CH217" s="33"/>
      <c r="CI217" s="43"/>
      <c r="CJ217" s="44"/>
      <c r="CK217" s="38"/>
      <c r="CL217" s="38"/>
      <c r="CM217" s="39"/>
      <c r="CN217" s="45"/>
      <c r="CO217" s="71">
        <f t="shared" si="84"/>
        <v>42353</v>
      </c>
      <c r="CP217" s="46"/>
      <c r="CQ217" s="72"/>
      <c r="CR217" s="47"/>
      <c r="CS217" s="287" t="e">
        <f>+SUMIFS(#REF!,#REF!,AH217)</f>
        <v>#REF!</v>
      </c>
      <c r="CT217" s="288" t="e">
        <f>+SUMIFS(#REF!,#REF!,BD217)+SUMIFS(#REF!,#REF!,BJ217)+SUMIFS(#REF!,#REF!,BP217)</f>
        <v>#REF!</v>
      </c>
      <c r="CU217" s="229" t="e">
        <f t="shared" si="105"/>
        <v>#REF!</v>
      </c>
      <c r="CV217" s="225"/>
      <c r="CW217" s="58" t="str">
        <f t="shared" si="91"/>
        <v>EJECUCION</v>
      </c>
      <c r="CX217" s="292"/>
      <c r="CY217" s="60">
        <f t="shared" si="92"/>
        <v>42209</v>
      </c>
      <c r="CZ217" s="58">
        <f t="shared" si="93"/>
        <v>42353</v>
      </c>
      <c r="DA217" s="59">
        <f t="shared" si="103"/>
        <v>144</v>
      </c>
      <c r="DB217" s="160">
        <f t="shared" si="94"/>
        <v>68</v>
      </c>
      <c r="DC217" s="301">
        <f t="shared" si="104"/>
        <v>47.222222222222221</v>
      </c>
      <c r="DD217" s="299"/>
      <c r="DE217" s="59">
        <f t="shared" si="100"/>
        <v>47.222222222222221</v>
      </c>
      <c r="DF217" s="303" t="e">
        <f t="shared" si="101"/>
        <v>#REF!</v>
      </c>
    </row>
    <row r="218" spans="2:110" ht="99.95" hidden="1" customHeight="1" x14ac:dyDescent="0.25">
      <c r="B218" s="307">
        <v>0.13333333333333333</v>
      </c>
      <c r="C218" s="344">
        <f t="shared" ref="C218:C225" si="106">+IF(U218="",0,U218)</f>
        <v>3188</v>
      </c>
      <c r="D218" s="1"/>
      <c r="E218" s="2" t="s">
        <v>211</v>
      </c>
      <c r="F218" s="479"/>
      <c r="G218" s="523"/>
      <c r="H218" s="16">
        <v>42185</v>
      </c>
      <c r="I218" s="56" t="s">
        <v>212</v>
      </c>
      <c r="J218" s="14" t="s">
        <v>1534</v>
      </c>
      <c r="K218" s="74" t="s">
        <v>1524</v>
      </c>
      <c r="L218" s="5"/>
      <c r="M218" s="13"/>
      <c r="N218" s="13"/>
      <c r="O218" s="8">
        <v>9966300</v>
      </c>
      <c r="P218" s="80" t="s">
        <v>20</v>
      </c>
      <c r="Q218" s="4" t="s">
        <v>15</v>
      </c>
      <c r="R218" s="69"/>
      <c r="S218" s="231"/>
      <c r="T218" s="70"/>
      <c r="U218" s="109">
        <v>3188</v>
      </c>
      <c r="V218" s="203">
        <v>42185</v>
      </c>
      <c r="W218" s="204">
        <v>0</v>
      </c>
      <c r="X218" s="14" t="s">
        <v>21</v>
      </c>
      <c r="Y218" s="14" t="s">
        <v>21</v>
      </c>
      <c r="Z218" s="14" t="s">
        <v>80</v>
      </c>
      <c r="AA218" s="14" t="s">
        <v>80</v>
      </c>
      <c r="AB218" s="57" t="s">
        <v>485</v>
      </c>
      <c r="AC218" s="15">
        <v>890900943</v>
      </c>
      <c r="AD218" s="2" t="s">
        <v>34</v>
      </c>
      <c r="AE218" s="4">
        <v>42185</v>
      </c>
      <c r="AF218" s="6" t="s">
        <v>829</v>
      </c>
      <c r="AG218" s="4" t="s">
        <v>1506</v>
      </c>
      <c r="AH218" s="524"/>
      <c r="AI218" s="23"/>
      <c r="AJ218" s="305" t="s">
        <v>675</v>
      </c>
      <c r="AK218" s="306" t="s">
        <v>798</v>
      </c>
      <c r="AL218" s="306" t="s">
        <v>679</v>
      </c>
      <c r="AM218" s="8"/>
      <c r="AN218" s="8">
        <v>9966300</v>
      </c>
      <c r="AO218" s="11"/>
      <c r="AP218" s="18">
        <f t="shared" si="89"/>
        <v>9966300</v>
      </c>
      <c r="AQ218" s="24" t="s">
        <v>40</v>
      </c>
      <c r="AR218" s="25" t="s">
        <v>101</v>
      </c>
      <c r="AS218" s="25" t="s">
        <v>101</v>
      </c>
      <c r="AT218" s="25" t="s">
        <v>101</v>
      </c>
      <c r="AU218" s="27" t="s">
        <v>101</v>
      </c>
      <c r="AV218" s="23">
        <v>42185</v>
      </c>
      <c r="AW218" s="4">
        <v>42207</v>
      </c>
      <c r="AX218" s="8">
        <f t="shared" si="102"/>
        <v>22</v>
      </c>
      <c r="AY218" s="8"/>
      <c r="AZ218" s="8"/>
      <c r="BA218" s="214" t="s">
        <v>193</v>
      </c>
      <c r="BB218" s="17" t="e">
        <f>LOOKUP(BA218,#REF!,#REF!)</f>
        <v>#REF!</v>
      </c>
      <c r="BC218" s="310"/>
      <c r="BD218" s="63"/>
      <c r="BE218" s="28"/>
      <c r="BF218" s="30"/>
      <c r="BG218" s="30"/>
      <c r="BH218" s="28"/>
      <c r="BI218" s="31"/>
      <c r="BJ218" s="66"/>
      <c r="BK218" s="79"/>
      <c r="BL218" s="32"/>
      <c r="BM218" s="32"/>
      <c r="BN218" s="55"/>
      <c r="BO218" s="33"/>
      <c r="BP218" s="67"/>
      <c r="BQ218" s="73"/>
      <c r="BR218" s="35"/>
      <c r="BS218" s="36"/>
      <c r="BT218" s="62"/>
      <c r="BU218" s="37"/>
      <c r="BV218" s="316">
        <f t="shared" si="96"/>
        <v>0</v>
      </c>
      <c r="BW218" s="317">
        <f t="shared" si="97"/>
        <v>0</v>
      </c>
      <c r="BX218" s="234">
        <f t="shared" si="98"/>
        <v>9966300</v>
      </c>
      <c r="BY218" s="41"/>
      <c r="BZ218" s="29"/>
      <c r="CA218" s="29"/>
      <c r="CB218" s="29"/>
      <c r="CC218" s="40"/>
      <c r="CD218" s="42"/>
      <c r="CE218" s="34"/>
      <c r="CF218" s="34"/>
      <c r="CG218" s="34"/>
      <c r="CH218" s="33"/>
      <c r="CI218" s="43"/>
      <c r="CJ218" s="44"/>
      <c r="CK218" s="38"/>
      <c r="CL218" s="38"/>
      <c r="CM218" s="39"/>
      <c r="CN218" s="45"/>
      <c r="CO218" s="71">
        <f t="shared" si="84"/>
        <v>42207</v>
      </c>
      <c r="CP218" s="46"/>
      <c r="CQ218" s="72"/>
      <c r="CR218" s="47"/>
      <c r="CS218" s="287" t="e">
        <f>+SUMIFS(#REF!,#REF!,AH218)</f>
        <v>#REF!</v>
      </c>
      <c r="CT218" s="288" t="e">
        <f>+SUMIFS(#REF!,#REF!,BD218)+SUMIFS(#REF!,#REF!,BJ218)+SUMIFS(#REF!,#REF!,BP218)</f>
        <v>#REF!</v>
      </c>
      <c r="CU218" s="229" t="e">
        <f t="shared" si="105"/>
        <v>#REF!</v>
      </c>
      <c r="CV218" s="225"/>
      <c r="CW218" s="58" t="str">
        <f t="shared" si="91"/>
        <v>EJECUCION</v>
      </c>
      <c r="CX218" s="292"/>
      <c r="CY218" s="60">
        <f t="shared" si="92"/>
        <v>42185</v>
      </c>
      <c r="CZ218" s="58">
        <f t="shared" si="93"/>
        <v>42207</v>
      </c>
      <c r="DA218" s="59">
        <f t="shared" si="103"/>
        <v>22</v>
      </c>
      <c r="DB218" s="160">
        <f t="shared" si="94"/>
        <v>92</v>
      </c>
      <c r="DC218" s="301">
        <f t="shared" si="104"/>
        <v>100</v>
      </c>
      <c r="DD218" s="299"/>
      <c r="DE218" s="59">
        <f t="shared" si="100"/>
        <v>100</v>
      </c>
      <c r="DF218" s="303" t="e">
        <f t="shared" si="101"/>
        <v>#REF!</v>
      </c>
    </row>
    <row r="219" spans="2:110" ht="99.95" hidden="1" customHeight="1" x14ac:dyDescent="0.25">
      <c r="B219" s="308" t="s">
        <v>1674</v>
      </c>
      <c r="C219" s="217">
        <f t="shared" si="106"/>
        <v>112</v>
      </c>
      <c r="D219" s="1"/>
      <c r="E219" s="2" t="s">
        <v>221</v>
      </c>
      <c r="F219" s="479" t="s">
        <v>1539</v>
      </c>
      <c r="G219" s="523" t="s">
        <v>1531</v>
      </c>
      <c r="H219" s="16">
        <v>42191</v>
      </c>
      <c r="I219" s="56" t="s">
        <v>105</v>
      </c>
      <c r="J219" s="14" t="s">
        <v>916</v>
      </c>
      <c r="K219" s="74" t="s">
        <v>1535</v>
      </c>
      <c r="L219" s="5">
        <v>283</v>
      </c>
      <c r="M219" s="13">
        <v>801116</v>
      </c>
      <c r="N219" s="13" t="s">
        <v>1105</v>
      </c>
      <c r="O219" s="8">
        <v>7000000</v>
      </c>
      <c r="P219" s="80" t="s">
        <v>20</v>
      </c>
      <c r="Q219" s="4" t="s">
        <v>15</v>
      </c>
      <c r="R219" s="69"/>
      <c r="S219" s="231"/>
      <c r="T219" s="70"/>
      <c r="U219" s="77">
        <v>112</v>
      </c>
      <c r="V219" s="203">
        <v>42198</v>
      </c>
      <c r="W219" s="204">
        <v>0</v>
      </c>
      <c r="X219" s="14" t="s">
        <v>58</v>
      </c>
      <c r="Y219" s="14" t="s">
        <v>123</v>
      </c>
      <c r="Z219" s="14" t="s">
        <v>80</v>
      </c>
      <c r="AA219" s="14" t="s">
        <v>80</v>
      </c>
      <c r="AB219" s="57" t="s">
        <v>53</v>
      </c>
      <c r="AC219" s="15">
        <v>93366585</v>
      </c>
      <c r="AD219" s="2"/>
      <c r="AE219" s="4">
        <v>42193</v>
      </c>
      <c r="AF219" s="6" t="s">
        <v>833</v>
      </c>
      <c r="AG219" s="4" t="s">
        <v>166</v>
      </c>
      <c r="AH219" s="524">
        <v>124815</v>
      </c>
      <c r="AI219" s="23">
        <v>42193</v>
      </c>
      <c r="AJ219" s="305" t="s">
        <v>680</v>
      </c>
      <c r="AK219" s="306" t="s">
        <v>803</v>
      </c>
      <c r="AL219" s="306" t="s">
        <v>678</v>
      </c>
      <c r="AM219" s="8">
        <v>3500</v>
      </c>
      <c r="AN219" s="8">
        <v>7000000</v>
      </c>
      <c r="AO219" s="11"/>
      <c r="AP219" s="18">
        <f t="shared" si="89"/>
        <v>7000000</v>
      </c>
      <c r="AQ219" s="24" t="s">
        <v>40</v>
      </c>
      <c r="AR219" s="25" t="s">
        <v>101</v>
      </c>
      <c r="AS219" s="25" t="s">
        <v>101</v>
      </c>
      <c r="AT219" s="25" t="s">
        <v>101</v>
      </c>
      <c r="AU219" s="27" t="s">
        <v>101</v>
      </c>
      <c r="AV219" s="23">
        <v>42193</v>
      </c>
      <c r="AW219" s="4">
        <v>42254</v>
      </c>
      <c r="AX219" s="8">
        <f t="shared" si="102"/>
        <v>61</v>
      </c>
      <c r="AY219" s="8"/>
      <c r="AZ219" s="8"/>
      <c r="BA219" s="212" t="s">
        <v>252</v>
      </c>
      <c r="BB219" s="17" t="e">
        <f>LOOKUP(BA219,#REF!,#REF!)</f>
        <v>#REF!</v>
      </c>
      <c r="BC219" s="310"/>
      <c r="BD219" s="63"/>
      <c r="BE219" s="28"/>
      <c r="BF219" s="30"/>
      <c r="BG219" s="30"/>
      <c r="BH219" s="28"/>
      <c r="BI219" s="31"/>
      <c r="BJ219" s="66"/>
      <c r="BK219" s="79"/>
      <c r="BL219" s="32"/>
      <c r="BM219" s="32"/>
      <c r="BN219" s="55"/>
      <c r="BO219" s="33"/>
      <c r="BP219" s="67"/>
      <c r="BQ219" s="73"/>
      <c r="BR219" s="35"/>
      <c r="BS219" s="36"/>
      <c r="BT219" s="62"/>
      <c r="BU219" s="37"/>
      <c r="BV219" s="316">
        <f t="shared" si="96"/>
        <v>0</v>
      </c>
      <c r="BW219" s="317">
        <f t="shared" si="97"/>
        <v>0</v>
      </c>
      <c r="BX219" s="234">
        <f t="shared" si="98"/>
        <v>7000000</v>
      </c>
      <c r="BY219" s="41"/>
      <c r="BZ219" s="29"/>
      <c r="CA219" s="29"/>
      <c r="CB219" s="29"/>
      <c r="CC219" s="40"/>
      <c r="CD219" s="42"/>
      <c r="CE219" s="34"/>
      <c r="CF219" s="34"/>
      <c r="CG219" s="34"/>
      <c r="CH219" s="33"/>
      <c r="CI219" s="43"/>
      <c r="CJ219" s="44"/>
      <c r="CK219" s="38"/>
      <c r="CL219" s="38"/>
      <c r="CM219" s="39"/>
      <c r="CN219" s="45"/>
      <c r="CO219" s="71">
        <f t="shared" si="84"/>
        <v>42254</v>
      </c>
      <c r="CP219" s="46"/>
      <c r="CQ219" s="72"/>
      <c r="CR219" s="47"/>
      <c r="CS219" s="287" t="e">
        <f>+SUMIFS(#REF!,#REF!,AH219)</f>
        <v>#REF!</v>
      </c>
      <c r="CT219" s="288" t="e">
        <f>+SUMIFS(#REF!,#REF!,BD219)+SUMIFS(#REF!,#REF!,BJ219)+SUMIFS(#REF!,#REF!,BP219)</f>
        <v>#REF!</v>
      </c>
      <c r="CU219" s="229" t="e">
        <f t="shared" si="105"/>
        <v>#REF!</v>
      </c>
      <c r="CV219" s="225"/>
      <c r="CW219" s="58" t="str">
        <f t="shared" si="91"/>
        <v>EJECUCION</v>
      </c>
      <c r="CX219" s="292"/>
      <c r="CY219" s="60">
        <f t="shared" si="92"/>
        <v>42193</v>
      </c>
      <c r="CZ219" s="58">
        <f t="shared" si="93"/>
        <v>42254</v>
      </c>
      <c r="DA219" s="59">
        <f t="shared" si="103"/>
        <v>61</v>
      </c>
      <c r="DB219" s="160">
        <f t="shared" si="94"/>
        <v>84</v>
      </c>
      <c r="DC219" s="301">
        <f t="shared" si="104"/>
        <v>100</v>
      </c>
      <c r="DD219" s="299"/>
      <c r="DE219" s="59">
        <f t="shared" si="100"/>
        <v>100</v>
      </c>
      <c r="DF219" s="303" t="e">
        <f t="shared" si="101"/>
        <v>#REF!</v>
      </c>
    </row>
    <row r="220" spans="2:110" ht="99.95" hidden="1" customHeight="1" x14ac:dyDescent="0.25">
      <c r="B220" s="308" t="s">
        <v>1674</v>
      </c>
      <c r="C220" s="217">
        <f t="shared" si="106"/>
        <v>115</v>
      </c>
      <c r="D220" s="1"/>
      <c r="E220" s="2" t="s">
        <v>221</v>
      </c>
      <c r="F220" s="479" t="s">
        <v>1540</v>
      </c>
      <c r="G220" s="523" t="s">
        <v>1533</v>
      </c>
      <c r="H220" s="16">
        <v>42193</v>
      </c>
      <c r="I220" s="56" t="s">
        <v>105</v>
      </c>
      <c r="J220" s="14" t="s">
        <v>121</v>
      </c>
      <c r="K220" s="74" t="s">
        <v>1536</v>
      </c>
      <c r="L220" s="5">
        <v>284</v>
      </c>
      <c r="M220" s="13">
        <v>801116</v>
      </c>
      <c r="N220" s="13" t="s">
        <v>1105</v>
      </c>
      <c r="O220" s="8">
        <v>7000000</v>
      </c>
      <c r="P220" s="80" t="s">
        <v>20</v>
      </c>
      <c r="Q220" s="4" t="s">
        <v>15</v>
      </c>
      <c r="R220" s="69"/>
      <c r="S220" s="231"/>
      <c r="T220" s="70"/>
      <c r="U220" s="77">
        <v>115</v>
      </c>
      <c r="V220" s="203">
        <v>42200</v>
      </c>
      <c r="W220" s="204">
        <v>0</v>
      </c>
      <c r="X220" s="14" t="s">
        <v>58</v>
      </c>
      <c r="Y220" s="14" t="s">
        <v>151</v>
      </c>
      <c r="Z220" s="14" t="s">
        <v>80</v>
      </c>
      <c r="AA220" s="14" t="s">
        <v>80</v>
      </c>
      <c r="AB220" s="57" t="s">
        <v>44</v>
      </c>
      <c r="AC220" s="15">
        <v>5825755</v>
      </c>
      <c r="AD220" s="2"/>
      <c r="AE220" s="4">
        <v>42195</v>
      </c>
      <c r="AF220" s="6" t="s">
        <v>724</v>
      </c>
      <c r="AG220" s="4" t="s">
        <v>166</v>
      </c>
      <c r="AH220" s="524">
        <v>128415</v>
      </c>
      <c r="AI220" s="23">
        <v>42195</v>
      </c>
      <c r="AJ220" s="305" t="s">
        <v>680</v>
      </c>
      <c r="AK220" s="306" t="s">
        <v>703</v>
      </c>
      <c r="AL220" s="306" t="s">
        <v>684</v>
      </c>
      <c r="AM220" s="8">
        <v>3500</v>
      </c>
      <c r="AN220" s="8">
        <v>7000000</v>
      </c>
      <c r="AO220" s="11"/>
      <c r="AP220" s="18">
        <f t="shared" si="89"/>
        <v>7000000</v>
      </c>
      <c r="AQ220" s="24" t="s">
        <v>40</v>
      </c>
      <c r="AR220" s="25" t="s">
        <v>101</v>
      </c>
      <c r="AS220" s="25" t="s">
        <v>101</v>
      </c>
      <c r="AT220" s="25" t="s">
        <v>101</v>
      </c>
      <c r="AU220" s="27" t="s">
        <v>101</v>
      </c>
      <c r="AV220" s="23">
        <v>42195</v>
      </c>
      <c r="AW220" s="4">
        <v>42256</v>
      </c>
      <c r="AX220" s="8">
        <f t="shared" si="102"/>
        <v>61</v>
      </c>
      <c r="AY220" s="8"/>
      <c r="AZ220" s="8"/>
      <c r="BA220" s="212" t="s">
        <v>43</v>
      </c>
      <c r="BB220" s="17" t="e">
        <f>LOOKUP(BA220,#REF!,#REF!)</f>
        <v>#REF!</v>
      </c>
      <c r="BC220" s="310"/>
      <c r="BD220" s="63"/>
      <c r="BE220" s="28"/>
      <c r="BF220" s="30"/>
      <c r="BG220" s="30"/>
      <c r="BH220" s="28"/>
      <c r="BI220" s="31"/>
      <c r="BJ220" s="66"/>
      <c r="BK220" s="79"/>
      <c r="BL220" s="32"/>
      <c r="BM220" s="32"/>
      <c r="BN220" s="55"/>
      <c r="BO220" s="33"/>
      <c r="BP220" s="67"/>
      <c r="BQ220" s="73"/>
      <c r="BR220" s="35"/>
      <c r="BS220" s="36"/>
      <c r="BT220" s="62"/>
      <c r="BU220" s="37"/>
      <c r="BV220" s="316">
        <f t="shared" si="96"/>
        <v>0</v>
      </c>
      <c r="BW220" s="317">
        <f t="shared" si="97"/>
        <v>0</v>
      </c>
      <c r="BX220" s="234">
        <f t="shared" si="98"/>
        <v>7000000</v>
      </c>
      <c r="BY220" s="41"/>
      <c r="BZ220" s="29"/>
      <c r="CA220" s="29"/>
      <c r="CB220" s="29"/>
      <c r="CC220" s="40"/>
      <c r="CD220" s="42"/>
      <c r="CE220" s="34"/>
      <c r="CF220" s="34"/>
      <c r="CG220" s="34"/>
      <c r="CH220" s="33"/>
      <c r="CI220" s="43"/>
      <c r="CJ220" s="44"/>
      <c r="CK220" s="38"/>
      <c r="CL220" s="38"/>
      <c r="CM220" s="39"/>
      <c r="CN220" s="45"/>
      <c r="CO220" s="71">
        <f t="shared" si="84"/>
        <v>42256</v>
      </c>
      <c r="CP220" s="46"/>
      <c r="CQ220" s="72"/>
      <c r="CR220" s="47"/>
      <c r="CS220" s="287" t="e">
        <f>+SUMIFS(#REF!,#REF!,AH220)</f>
        <v>#REF!</v>
      </c>
      <c r="CT220" s="288" t="e">
        <f>+SUMIFS(#REF!,#REF!,BD220)+SUMIFS(#REF!,#REF!,BJ220)+SUMIFS(#REF!,#REF!,BP220)</f>
        <v>#REF!</v>
      </c>
      <c r="CU220" s="229" t="e">
        <f t="shared" si="105"/>
        <v>#REF!</v>
      </c>
      <c r="CV220" s="225"/>
      <c r="CW220" s="58" t="str">
        <f t="shared" si="91"/>
        <v>EJECUCION</v>
      </c>
      <c r="CX220" s="292"/>
      <c r="CY220" s="60">
        <f t="shared" si="92"/>
        <v>42195</v>
      </c>
      <c r="CZ220" s="58">
        <f t="shared" si="93"/>
        <v>42256</v>
      </c>
      <c r="DA220" s="59">
        <f t="shared" si="103"/>
        <v>61</v>
      </c>
      <c r="DB220" s="160">
        <f t="shared" si="94"/>
        <v>82</v>
      </c>
      <c r="DC220" s="301">
        <f t="shared" si="104"/>
        <v>100</v>
      </c>
      <c r="DD220" s="299"/>
      <c r="DE220" s="59">
        <f t="shared" si="100"/>
        <v>100</v>
      </c>
      <c r="DF220" s="303" t="e">
        <f t="shared" si="101"/>
        <v>#REF!</v>
      </c>
    </row>
    <row r="221" spans="2:110" ht="99.95" hidden="1" customHeight="1" x14ac:dyDescent="0.25">
      <c r="B221" s="308" t="s">
        <v>1674</v>
      </c>
      <c r="C221" s="217">
        <f t="shared" si="106"/>
        <v>113</v>
      </c>
      <c r="D221" s="1"/>
      <c r="E221" s="2" t="s">
        <v>221</v>
      </c>
      <c r="F221" s="479" t="s">
        <v>1541</v>
      </c>
      <c r="G221" s="523" t="s">
        <v>1532</v>
      </c>
      <c r="H221" s="16">
        <v>42193</v>
      </c>
      <c r="I221" s="56" t="s">
        <v>105</v>
      </c>
      <c r="J221" s="14" t="s">
        <v>132</v>
      </c>
      <c r="K221" s="74" t="s">
        <v>1537</v>
      </c>
      <c r="L221" s="5">
        <v>285</v>
      </c>
      <c r="M221" s="13">
        <v>801116</v>
      </c>
      <c r="N221" s="13" t="s">
        <v>1105</v>
      </c>
      <c r="O221" s="8">
        <v>7000000</v>
      </c>
      <c r="P221" s="80" t="s">
        <v>20</v>
      </c>
      <c r="Q221" s="4" t="s">
        <v>15</v>
      </c>
      <c r="R221" s="69"/>
      <c r="S221" s="231"/>
      <c r="T221" s="70"/>
      <c r="U221" s="77">
        <v>113</v>
      </c>
      <c r="V221" s="203">
        <v>42199</v>
      </c>
      <c r="W221" s="204">
        <v>0</v>
      </c>
      <c r="X221" s="14" t="s">
        <v>58</v>
      </c>
      <c r="Y221" s="14" t="s">
        <v>123</v>
      </c>
      <c r="Z221" s="14" t="s">
        <v>80</v>
      </c>
      <c r="AA221" s="14" t="s">
        <v>80</v>
      </c>
      <c r="AB221" s="57" t="s">
        <v>1538</v>
      </c>
      <c r="AC221" s="15">
        <v>3001080</v>
      </c>
      <c r="AD221" s="2"/>
      <c r="AE221" s="4">
        <v>42194</v>
      </c>
      <c r="AF221" s="6" t="s">
        <v>834</v>
      </c>
      <c r="AG221" s="4" t="s">
        <v>166</v>
      </c>
      <c r="AH221" s="524">
        <v>128115</v>
      </c>
      <c r="AI221" s="23">
        <v>42194</v>
      </c>
      <c r="AJ221" s="305" t="s">
        <v>680</v>
      </c>
      <c r="AK221" s="306" t="s">
        <v>713</v>
      </c>
      <c r="AL221" s="306" t="s">
        <v>678</v>
      </c>
      <c r="AM221" s="8">
        <v>3500</v>
      </c>
      <c r="AN221" s="8">
        <v>7000000</v>
      </c>
      <c r="AO221" s="11"/>
      <c r="AP221" s="18">
        <f t="shared" si="89"/>
        <v>7000000</v>
      </c>
      <c r="AQ221" s="24" t="s">
        <v>40</v>
      </c>
      <c r="AR221" s="25" t="s">
        <v>101</v>
      </c>
      <c r="AS221" s="25" t="s">
        <v>101</v>
      </c>
      <c r="AT221" s="25" t="s">
        <v>101</v>
      </c>
      <c r="AU221" s="27" t="s">
        <v>101</v>
      </c>
      <c r="AV221" s="23">
        <v>42194</v>
      </c>
      <c r="AW221" s="4">
        <v>42255</v>
      </c>
      <c r="AX221" s="8">
        <f t="shared" si="102"/>
        <v>61</v>
      </c>
      <c r="AY221" s="8"/>
      <c r="AZ221" s="8"/>
      <c r="BA221" s="212" t="s">
        <v>116</v>
      </c>
      <c r="BB221" s="17" t="e">
        <f>LOOKUP(BA221,#REF!,#REF!)</f>
        <v>#REF!</v>
      </c>
      <c r="BC221" s="310"/>
      <c r="BD221" s="63"/>
      <c r="BE221" s="28"/>
      <c r="BF221" s="30"/>
      <c r="BG221" s="30"/>
      <c r="BH221" s="28"/>
      <c r="BI221" s="31"/>
      <c r="BJ221" s="66"/>
      <c r="BK221" s="79"/>
      <c r="BL221" s="32"/>
      <c r="BM221" s="32"/>
      <c r="BN221" s="55"/>
      <c r="BO221" s="33"/>
      <c r="BP221" s="67"/>
      <c r="BQ221" s="73"/>
      <c r="BR221" s="35"/>
      <c r="BS221" s="36"/>
      <c r="BT221" s="62"/>
      <c r="BU221" s="37"/>
      <c r="BV221" s="316">
        <f t="shared" si="96"/>
        <v>0</v>
      </c>
      <c r="BW221" s="317">
        <f t="shared" si="97"/>
        <v>0</v>
      </c>
      <c r="BX221" s="234">
        <f t="shared" si="98"/>
        <v>7000000</v>
      </c>
      <c r="BY221" s="41"/>
      <c r="BZ221" s="29"/>
      <c r="CA221" s="29"/>
      <c r="CB221" s="29"/>
      <c r="CC221" s="40"/>
      <c r="CD221" s="42"/>
      <c r="CE221" s="34"/>
      <c r="CF221" s="34"/>
      <c r="CG221" s="34"/>
      <c r="CH221" s="33"/>
      <c r="CI221" s="43"/>
      <c r="CJ221" s="44"/>
      <c r="CK221" s="38"/>
      <c r="CL221" s="38"/>
      <c r="CM221" s="39"/>
      <c r="CN221" s="45"/>
      <c r="CO221" s="71">
        <f t="shared" si="84"/>
        <v>42255</v>
      </c>
      <c r="CP221" s="46"/>
      <c r="CQ221" s="72"/>
      <c r="CR221" s="47"/>
      <c r="CS221" s="287" t="e">
        <f>+SUMIFS(#REF!,#REF!,AH221)</f>
        <v>#REF!</v>
      </c>
      <c r="CT221" s="288" t="e">
        <f>+SUMIFS(#REF!,#REF!,BD221)+SUMIFS(#REF!,#REF!,BJ221)+SUMIFS(#REF!,#REF!,BP221)</f>
        <v>#REF!</v>
      </c>
      <c r="CU221" s="229" t="e">
        <f t="shared" si="105"/>
        <v>#REF!</v>
      </c>
      <c r="CV221" s="225"/>
      <c r="CW221" s="58" t="str">
        <f t="shared" si="91"/>
        <v>EJECUCION</v>
      </c>
      <c r="CX221" s="292"/>
      <c r="CY221" s="60">
        <f t="shared" si="92"/>
        <v>42194</v>
      </c>
      <c r="CZ221" s="58">
        <f t="shared" si="93"/>
        <v>42255</v>
      </c>
      <c r="DA221" s="59">
        <f t="shared" si="103"/>
        <v>61</v>
      </c>
      <c r="DB221" s="160">
        <f t="shared" si="94"/>
        <v>83</v>
      </c>
      <c r="DC221" s="301">
        <f t="shared" si="104"/>
        <v>100</v>
      </c>
      <c r="DD221" s="299"/>
      <c r="DE221" s="59">
        <f t="shared" si="100"/>
        <v>100</v>
      </c>
      <c r="DF221" s="303" t="e">
        <f t="shared" si="101"/>
        <v>#REF!</v>
      </c>
    </row>
    <row r="222" spans="2:110" ht="99.95" hidden="1" customHeight="1" x14ac:dyDescent="0.25">
      <c r="B222" s="308" t="s">
        <v>1674</v>
      </c>
      <c r="C222" s="217">
        <f t="shared" si="106"/>
        <v>55</v>
      </c>
      <c r="D222" s="1"/>
      <c r="E222" s="2" t="s">
        <v>32</v>
      </c>
      <c r="F222" s="479" t="s">
        <v>1657</v>
      </c>
      <c r="G222" s="523" t="s">
        <v>1462</v>
      </c>
      <c r="H222" s="16">
        <v>42199</v>
      </c>
      <c r="I222" s="56" t="s">
        <v>62</v>
      </c>
      <c r="J222" s="14" t="s">
        <v>121</v>
      </c>
      <c r="K222" s="74" t="s">
        <v>1550</v>
      </c>
      <c r="L222" s="5">
        <v>281</v>
      </c>
      <c r="M222" s="13">
        <v>721515</v>
      </c>
      <c r="N222" s="13" t="s">
        <v>156</v>
      </c>
      <c r="O222" s="8">
        <v>28800000</v>
      </c>
      <c r="P222" s="80" t="s">
        <v>20</v>
      </c>
      <c r="Q222" s="4" t="s">
        <v>15</v>
      </c>
      <c r="R222" s="69"/>
      <c r="S222" s="231"/>
      <c r="T222" s="70"/>
      <c r="U222" s="77">
        <v>55</v>
      </c>
      <c r="V222" s="203">
        <v>42222</v>
      </c>
      <c r="W222" s="204">
        <v>0</v>
      </c>
      <c r="X222" s="14" t="s">
        <v>58</v>
      </c>
      <c r="Y222" s="14" t="s">
        <v>22</v>
      </c>
      <c r="Z222" s="14" t="s">
        <v>87</v>
      </c>
      <c r="AA222" s="14" t="s">
        <v>87</v>
      </c>
      <c r="AB222" s="57" t="s">
        <v>1582</v>
      </c>
      <c r="AC222" s="15">
        <v>860532188</v>
      </c>
      <c r="AD222" s="2" t="s">
        <v>71</v>
      </c>
      <c r="AE222" s="4">
        <v>42221</v>
      </c>
      <c r="AF222" s="6" t="s">
        <v>836</v>
      </c>
      <c r="AG222" s="4" t="s">
        <v>177</v>
      </c>
      <c r="AH222" s="524">
        <v>14735</v>
      </c>
      <c r="AI222" s="23">
        <v>42221</v>
      </c>
      <c r="AJ222" s="305" t="s">
        <v>675</v>
      </c>
      <c r="AK222" s="306" t="s">
        <v>717</v>
      </c>
      <c r="AL222" s="306" t="s">
        <v>679</v>
      </c>
      <c r="AM222" s="8"/>
      <c r="AN222" s="8">
        <v>25991409</v>
      </c>
      <c r="AO222" s="11"/>
      <c r="AP222" s="18">
        <f t="shared" si="89"/>
        <v>25991409</v>
      </c>
      <c r="AQ222" s="24" t="s">
        <v>1342</v>
      </c>
      <c r="AR222" s="25" t="s">
        <v>887</v>
      </c>
      <c r="AS222" s="25" t="s">
        <v>920</v>
      </c>
      <c r="AT222" s="25" t="s">
        <v>1441</v>
      </c>
      <c r="AU222" s="26">
        <v>42228</v>
      </c>
      <c r="AV222" s="23">
        <v>42230</v>
      </c>
      <c r="AW222" s="4">
        <v>42369</v>
      </c>
      <c r="AX222" s="8">
        <f t="shared" si="102"/>
        <v>139</v>
      </c>
      <c r="AY222" s="7">
        <f>+AW222+(3*365)</f>
        <v>43464</v>
      </c>
      <c r="AZ222" s="8"/>
      <c r="BA222" s="212" t="s">
        <v>48</v>
      </c>
      <c r="BB222" s="17" t="e">
        <f>LOOKUP(BA222,#REF!,#REF!)</f>
        <v>#REF!</v>
      </c>
      <c r="BC222" s="310"/>
      <c r="BD222" s="63"/>
      <c r="BE222" s="28"/>
      <c r="BF222" s="30"/>
      <c r="BG222" s="30"/>
      <c r="BH222" s="28"/>
      <c r="BI222" s="31"/>
      <c r="BJ222" s="66"/>
      <c r="BK222" s="79"/>
      <c r="BL222" s="32"/>
      <c r="BM222" s="32"/>
      <c r="BN222" s="55"/>
      <c r="BO222" s="33"/>
      <c r="BP222" s="67"/>
      <c r="BQ222" s="73"/>
      <c r="BR222" s="35"/>
      <c r="BS222" s="36"/>
      <c r="BT222" s="62"/>
      <c r="BU222" s="37"/>
      <c r="BV222" s="316">
        <f t="shared" si="96"/>
        <v>0</v>
      </c>
      <c r="BW222" s="317">
        <f t="shared" si="97"/>
        <v>0</v>
      </c>
      <c r="BX222" s="234">
        <f t="shared" si="98"/>
        <v>25991409</v>
      </c>
      <c r="BY222" s="41"/>
      <c r="BZ222" s="29"/>
      <c r="CA222" s="29"/>
      <c r="CB222" s="29"/>
      <c r="CC222" s="40"/>
      <c r="CD222" s="42"/>
      <c r="CE222" s="34"/>
      <c r="CF222" s="34"/>
      <c r="CG222" s="34"/>
      <c r="CH222" s="33"/>
      <c r="CI222" s="43"/>
      <c r="CJ222" s="44"/>
      <c r="CK222" s="38"/>
      <c r="CL222" s="38"/>
      <c r="CM222" s="39"/>
      <c r="CN222" s="45"/>
      <c r="CO222" s="71">
        <f t="shared" si="84"/>
        <v>42369</v>
      </c>
      <c r="CP222" s="46"/>
      <c r="CQ222" s="72"/>
      <c r="CR222" s="47"/>
      <c r="CS222" s="287" t="e">
        <f>+SUMIFS(#REF!,#REF!,AH222)</f>
        <v>#REF!</v>
      </c>
      <c r="CT222" s="288" t="e">
        <f>+SUMIFS(#REF!,#REF!,BD222)+SUMIFS(#REF!,#REF!,BJ222)+SUMIFS(#REF!,#REF!,BP222)</f>
        <v>#REF!</v>
      </c>
      <c r="CU222" s="229" t="e">
        <f t="shared" si="105"/>
        <v>#REF!</v>
      </c>
      <c r="CV222" s="225"/>
      <c r="CW222" s="58" t="str">
        <f t="shared" si="91"/>
        <v>EJECUCION</v>
      </c>
      <c r="CX222" s="292"/>
      <c r="CY222" s="60">
        <f t="shared" si="92"/>
        <v>42230</v>
      </c>
      <c r="CZ222" s="58">
        <f t="shared" si="93"/>
        <v>42369</v>
      </c>
      <c r="DA222" s="59">
        <f t="shared" si="103"/>
        <v>139</v>
      </c>
      <c r="DB222" s="160">
        <f t="shared" si="94"/>
        <v>47</v>
      </c>
      <c r="DC222" s="301">
        <f t="shared" si="104"/>
        <v>33.812949640287769</v>
      </c>
      <c r="DD222" s="299"/>
      <c r="DE222" s="59">
        <f t="shared" si="100"/>
        <v>33.812949640287769</v>
      </c>
      <c r="DF222" s="303" t="e">
        <f t="shared" si="101"/>
        <v>#REF!</v>
      </c>
    </row>
    <row r="223" spans="2:110" ht="99.95" hidden="1" customHeight="1" x14ac:dyDescent="0.25">
      <c r="B223" s="308" t="s">
        <v>1674</v>
      </c>
      <c r="C223" s="217">
        <f t="shared" si="106"/>
        <v>122</v>
      </c>
      <c r="D223" s="1"/>
      <c r="E223" s="2" t="s">
        <v>33</v>
      </c>
      <c r="F223" s="479" t="s">
        <v>1574</v>
      </c>
      <c r="G223" s="523" t="s">
        <v>1542</v>
      </c>
      <c r="H223" s="16">
        <v>42200</v>
      </c>
      <c r="I223" s="56" t="s">
        <v>105</v>
      </c>
      <c r="J223" s="14" t="s">
        <v>236</v>
      </c>
      <c r="K223" s="74" t="s">
        <v>1543</v>
      </c>
      <c r="L223" s="5">
        <v>160</v>
      </c>
      <c r="M223" s="13">
        <v>951217</v>
      </c>
      <c r="N223" s="13" t="s">
        <v>1544</v>
      </c>
      <c r="O223" s="8">
        <v>147409106</v>
      </c>
      <c r="P223" s="80" t="s">
        <v>20</v>
      </c>
      <c r="Q223" s="4" t="s">
        <v>15</v>
      </c>
      <c r="R223" s="69"/>
      <c r="S223" s="231"/>
      <c r="T223" s="70"/>
      <c r="U223" s="77">
        <v>122</v>
      </c>
      <c r="V223" s="203">
        <v>42236</v>
      </c>
      <c r="W223" s="204">
        <v>0</v>
      </c>
      <c r="X223" s="14" t="s">
        <v>21</v>
      </c>
      <c r="Y223" s="14" t="s">
        <v>21</v>
      </c>
      <c r="Z223" s="14" t="s">
        <v>1545</v>
      </c>
      <c r="AA223" s="14" t="s">
        <v>1546</v>
      </c>
      <c r="AB223" s="57" t="s">
        <v>1547</v>
      </c>
      <c r="AC223" s="15">
        <v>39524470</v>
      </c>
      <c r="AD223" s="2"/>
      <c r="AE223" s="4">
        <v>42230</v>
      </c>
      <c r="AF223" s="6" t="s">
        <v>1548</v>
      </c>
      <c r="AG223" s="4" t="s">
        <v>1549</v>
      </c>
      <c r="AH223" s="524" t="s">
        <v>1684</v>
      </c>
      <c r="AI223" s="23">
        <v>42230</v>
      </c>
      <c r="AJ223" s="305" t="s">
        <v>680</v>
      </c>
      <c r="AK223" s="306" t="s">
        <v>1605</v>
      </c>
      <c r="AL223" s="306" t="s">
        <v>692</v>
      </c>
      <c r="AM223" s="8"/>
      <c r="AN223" s="8">
        <v>147409106</v>
      </c>
      <c r="AO223" s="11"/>
      <c r="AP223" s="18">
        <f t="shared" si="89"/>
        <v>147409106</v>
      </c>
      <c r="AQ223" s="24" t="s">
        <v>40</v>
      </c>
      <c r="AR223" s="25" t="s">
        <v>101</v>
      </c>
      <c r="AS223" s="25" t="s">
        <v>101</v>
      </c>
      <c r="AT223" s="25" t="s">
        <v>101</v>
      </c>
      <c r="AU223" s="27" t="s">
        <v>101</v>
      </c>
      <c r="AV223" s="205">
        <v>42230</v>
      </c>
      <c r="AW223" s="206"/>
      <c r="AX223" s="207">
        <f t="shared" si="102"/>
        <v>-42230</v>
      </c>
      <c r="AY223" s="207"/>
      <c r="AZ223" s="207"/>
      <c r="BA223" s="216" t="s">
        <v>467</v>
      </c>
      <c r="BB223" s="17" t="e">
        <f>LOOKUP(BA223,#REF!,#REF!)</f>
        <v>#REF!</v>
      </c>
      <c r="BC223" s="312" t="s">
        <v>1734</v>
      </c>
      <c r="BD223" s="63"/>
      <c r="BE223" s="28"/>
      <c r="BF223" s="30"/>
      <c r="BG223" s="30"/>
      <c r="BH223" s="28"/>
      <c r="BI223" s="31"/>
      <c r="BJ223" s="66"/>
      <c r="BK223" s="79"/>
      <c r="BL223" s="32"/>
      <c r="BM223" s="32"/>
      <c r="BN223" s="55"/>
      <c r="BO223" s="33"/>
      <c r="BP223" s="67"/>
      <c r="BQ223" s="73"/>
      <c r="BR223" s="35"/>
      <c r="BS223" s="36"/>
      <c r="BT223" s="62"/>
      <c r="BU223" s="37"/>
      <c r="BV223" s="316">
        <f t="shared" si="96"/>
        <v>0</v>
      </c>
      <c r="BW223" s="317">
        <f t="shared" si="97"/>
        <v>0</v>
      </c>
      <c r="BX223" s="234">
        <f t="shared" si="98"/>
        <v>147409106</v>
      </c>
      <c r="BY223" s="41"/>
      <c r="BZ223" s="29"/>
      <c r="CA223" s="29"/>
      <c r="CB223" s="29"/>
      <c r="CC223" s="40"/>
      <c r="CD223" s="42"/>
      <c r="CE223" s="34"/>
      <c r="CF223" s="34"/>
      <c r="CG223" s="34"/>
      <c r="CH223" s="33"/>
      <c r="CI223" s="43"/>
      <c r="CJ223" s="44"/>
      <c r="CK223" s="38"/>
      <c r="CL223" s="38"/>
      <c r="CM223" s="39"/>
      <c r="CN223" s="45"/>
      <c r="CO223" s="71">
        <f t="shared" si="84"/>
        <v>0</v>
      </c>
      <c r="CP223" s="46"/>
      <c r="CQ223" s="72"/>
      <c r="CR223" s="47"/>
      <c r="CS223" s="287" t="e">
        <f>+SUMIFS(#REF!,#REF!,1511415)+SUMIFS(#REF!,#REF!,177415)+SUMIFS(#REF!,#REF!,177515)</f>
        <v>#REF!</v>
      </c>
      <c r="CT223" s="288" t="e">
        <f>+SUMIFS(#REF!,#REF!,BD223)+SUMIFS(#REF!,#REF!,BJ223)+SUMIFS(#REF!,#REF!,BP223)</f>
        <v>#REF!</v>
      </c>
      <c r="CU223" s="229" t="e">
        <f t="shared" si="105"/>
        <v>#REF!</v>
      </c>
      <c r="CV223" s="225"/>
      <c r="CW223" s="58" t="str">
        <f t="shared" si="91"/>
        <v>EJECUCION</v>
      </c>
      <c r="CX223" s="292"/>
      <c r="CY223" s="60">
        <f t="shared" si="92"/>
        <v>42230</v>
      </c>
      <c r="CZ223" s="58">
        <f t="shared" si="93"/>
        <v>0</v>
      </c>
      <c r="DA223" s="59">
        <f t="shared" si="103"/>
        <v>-42230</v>
      </c>
      <c r="DB223" s="160">
        <f t="shared" si="94"/>
        <v>47</v>
      </c>
      <c r="DC223" s="301">
        <f t="shared" si="104"/>
        <v>100</v>
      </c>
      <c r="DD223" s="299"/>
      <c r="DE223" s="59">
        <f t="shared" si="100"/>
        <v>100</v>
      </c>
      <c r="DF223" s="303" t="e">
        <f t="shared" si="101"/>
        <v>#REF!</v>
      </c>
    </row>
    <row r="224" spans="2:110" ht="99.95" hidden="1" customHeight="1" x14ac:dyDescent="0.25">
      <c r="B224" s="308" t="s">
        <v>1674</v>
      </c>
      <c r="C224" s="217">
        <f t="shared" si="106"/>
        <v>126</v>
      </c>
      <c r="D224" s="1"/>
      <c r="E224" s="2" t="s">
        <v>33</v>
      </c>
      <c r="F224" s="479" t="s">
        <v>1575</v>
      </c>
      <c r="G224" s="523" t="s">
        <v>1572</v>
      </c>
      <c r="H224" s="16">
        <v>42214</v>
      </c>
      <c r="I224" s="56" t="s">
        <v>105</v>
      </c>
      <c r="J224" s="14" t="s">
        <v>124</v>
      </c>
      <c r="K224" s="74" t="s">
        <v>1573</v>
      </c>
      <c r="L224" s="5">
        <v>277</v>
      </c>
      <c r="M224" s="13">
        <v>432117</v>
      </c>
      <c r="N224" s="13" t="s">
        <v>875</v>
      </c>
      <c r="O224" s="8">
        <v>846519928</v>
      </c>
      <c r="P224" s="80" t="s">
        <v>20</v>
      </c>
      <c r="Q224" s="4" t="s">
        <v>15</v>
      </c>
      <c r="R224" s="69"/>
      <c r="S224" s="231"/>
      <c r="T224" s="70"/>
      <c r="U224" s="77">
        <v>126</v>
      </c>
      <c r="V224" s="203">
        <v>42241</v>
      </c>
      <c r="W224" s="204">
        <v>0</v>
      </c>
      <c r="X224" s="14" t="s">
        <v>58</v>
      </c>
      <c r="Y224" s="14" t="s">
        <v>22</v>
      </c>
      <c r="Z224" s="14" t="s">
        <v>80</v>
      </c>
      <c r="AA224" s="14" t="s">
        <v>80</v>
      </c>
      <c r="AB224" s="57" t="s">
        <v>376</v>
      </c>
      <c r="AC224" s="15">
        <v>860002693</v>
      </c>
      <c r="AD224" s="2" t="s">
        <v>72</v>
      </c>
      <c r="AE224" s="4">
        <v>42240</v>
      </c>
      <c r="AF224" s="6" t="s">
        <v>839</v>
      </c>
      <c r="AG224" s="4" t="s">
        <v>173</v>
      </c>
      <c r="AH224" s="524">
        <v>154215</v>
      </c>
      <c r="AI224" s="23">
        <v>42240</v>
      </c>
      <c r="AJ224" s="305" t="s">
        <v>675</v>
      </c>
      <c r="AK224" s="306" t="s">
        <v>1309</v>
      </c>
      <c r="AL224" s="306" t="s">
        <v>679</v>
      </c>
      <c r="AM224" s="8"/>
      <c r="AN224" s="8">
        <v>846519928</v>
      </c>
      <c r="AO224" s="11"/>
      <c r="AP224" s="18">
        <f t="shared" si="89"/>
        <v>846519928</v>
      </c>
      <c r="AQ224" s="24" t="s">
        <v>59</v>
      </c>
      <c r="AR224" s="25" t="s">
        <v>1583</v>
      </c>
      <c r="AS224" s="25" t="s">
        <v>1584</v>
      </c>
      <c r="AT224" s="25" t="s">
        <v>194</v>
      </c>
      <c r="AU224" s="26">
        <v>42241</v>
      </c>
      <c r="AV224" s="23">
        <f>+AU224</f>
        <v>42241</v>
      </c>
      <c r="AW224" s="4">
        <f>+AV224+30</f>
        <v>42271</v>
      </c>
      <c r="AX224" s="8">
        <f t="shared" si="102"/>
        <v>30</v>
      </c>
      <c r="AY224" s="7">
        <f>+AW224+(3*365)</f>
        <v>43366</v>
      </c>
      <c r="AZ224" s="8"/>
      <c r="BA224" s="212" t="s">
        <v>50</v>
      </c>
      <c r="BB224" s="17" t="e">
        <f>LOOKUP(BA224,#REF!,#REF!)</f>
        <v>#REF!</v>
      </c>
      <c r="BC224" s="312" t="s">
        <v>1735</v>
      </c>
      <c r="BD224" s="63"/>
      <c r="BE224" s="28">
        <v>42270</v>
      </c>
      <c r="BF224" s="30">
        <v>32517048</v>
      </c>
      <c r="BG224" s="346" t="s">
        <v>1674</v>
      </c>
      <c r="BH224" s="28">
        <v>42272</v>
      </c>
      <c r="BI224" s="31"/>
      <c r="BJ224" s="66"/>
      <c r="BK224" s="79"/>
      <c r="BL224" s="32"/>
      <c r="BM224" s="32"/>
      <c r="BN224" s="55"/>
      <c r="BO224" s="33"/>
      <c r="BP224" s="67"/>
      <c r="BQ224" s="73"/>
      <c r="BR224" s="35"/>
      <c r="BS224" s="36"/>
      <c r="BT224" s="62"/>
      <c r="BU224" s="37"/>
      <c r="BV224" s="316">
        <f t="shared" si="96"/>
        <v>0</v>
      </c>
      <c r="BW224" s="317">
        <f t="shared" si="97"/>
        <v>32517048</v>
      </c>
      <c r="BX224" s="234">
        <f t="shared" si="98"/>
        <v>879036976</v>
      </c>
      <c r="BY224" s="41">
        <v>42270</v>
      </c>
      <c r="BZ224" s="29">
        <v>42292</v>
      </c>
      <c r="CA224" s="346" t="s">
        <v>1674</v>
      </c>
      <c r="CB224" s="29">
        <v>42272</v>
      </c>
      <c r="CC224" s="40"/>
      <c r="CD224" s="42"/>
      <c r="CE224" s="34"/>
      <c r="CF224" s="349"/>
      <c r="CG224" s="34"/>
      <c r="CH224" s="33"/>
      <c r="CI224" s="43"/>
      <c r="CJ224" s="44"/>
      <c r="CK224" s="38"/>
      <c r="CL224" s="38"/>
      <c r="CM224" s="39"/>
      <c r="CN224" s="45"/>
      <c r="CO224" s="71">
        <f t="shared" si="84"/>
        <v>42292</v>
      </c>
      <c r="CP224" s="46"/>
      <c r="CQ224" s="72"/>
      <c r="CR224" s="47"/>
      <c r="CS224" s="287" t="e">
        <f>+SUMIFS(#REF!,#REF!,AH224)</f>
        <v>#REF!</v>
      </c>
      <c r="CT224" s="288" t="e">
        <f>+SUMIFS(#REF!,#REF!,BD224)+SUMIFS(#REF!,#REF!,BJ224)+SUMIFS(#REF!,#REF!,BP224)</f>
        <v>#REF!</v>
      </c>
      <c r="CU224" s="229" t="e">
        <f t="shared" si="105"/>
        <v>#REF!</v>
      </c>
      <c r="CV224" s="225"/>
      <c r="CW224" s="58" t="str">
        <f t="shared" si="91"/>
        <v>EJECUCION</v>
      </c>
      <c r="CX224" s="292"/>
      <c r="CY224" s="60">
        <f t="shared" si="92"/>
        <v>42241</v>
      </c>
      <c r="CZ224" s="58">
        <f t="shared" si="93"/>
        <v>42292</v>
      </c>
      <c r="DA224" s="59">
        <f t="shared" si="103"/>
        <v>51</v>
      </c>
      <c r="DB224" s="160">
        <f t="shared" si="94"/>
        <v>36</v>
      </c>
      <c r="DC224" s="301">
        <f t="shared" si="104"/>
        <v>70.588235294117652</v>
      </c>
      <c r="DD224" s="299"/>
      <c r="DE224" s="59">
        <f t="shared" si="100"/>
        <v>70.588235294117652</v>
      </c>
      <c r="DF224" s="303" t="e">
        <f t="shared" si="101"/>
        <v>#REF!</v>
      </c>
    </row>
    <row r="225" spans="2:110" ht="99.95" hidden="1" customHeight="1" x14ac:dyDescent="0.25">
      <c r="B225" s="308" t="s">
        <v>1674</v>
      </c>
      <c r="C225" s="217">
        <f t="shared" si="106"/>
        <v>56</v>
      </c>
      <c r="D225" s="1"/>
      <c r="E225" s="2" t="s">
        <v>32</v>
      </c>
      <c r="F225" s="479" t="s">
        <v>1658</v>
      </c>
      <c r="G225" s="523" t="s">
        <v>1464</v>
      </c>
      <c r="H225" s="16">
        <v>42216</v>
      </c>
      <c r="I225" s="56" t="s">
        <v>62</v>
      </c>
      <c r="J225" s="14" t="s">
        <v>125</v>
      </c>
      <c r="K225" s="74" t="s">
        <v>1576</v>
      </c>
      <c r="L225" s="5">
        <v>196</v>
      </c>
      <c r="M225" s="13">
        <v>841218</v>
      </c>
      <c r="N225" s="13" t="s">
        <v>1577</v>
      </c>
      <c r="O225" s="8">
        <v>24000000</v>
      </c>
      <c r="P225" s="80" t="s">
        <v>20</v>
      </c>
      <c r="Q225" s="4" t="s">
        <v>15</v>
      </c>
      <c r="R225" s="69"/>
      <c r="S225" s="231"/>
      <c r="T225" s="70"/>
      <c r="U225" s="77">
        <v>56</v>
      </c>
      <c r="V225" s="203">
        <v>42242</v>
      </c>
      <c r="W225" s="204">
        <v>0</v>
      </c>
      <c r="X225" s="14" t="s">
        <v>21</v>
      </c>
      <c r="Y225" s="14" t="s">
        <v>21</v>
      </c>
      <c r="Z225" s="14" t="s">
        <v>80</v>
      </c>
      <c r="AA225" s="14" t="s">
        <v>80</v>
      </c>
      <c r="AB225" s="57" t="s">
        <v>1585</v>
      </c>
      <c r="AC225" s="15">
        <v>900193602</v>
      </c>
      <c r="AD225" s="2" t="s">
        <v>73</v>
      </c>
      <c r="AE225" s="4">
        <v>42242</v>
      </c>
      <c r="AF225" s="6" t="s">
        <v>838</v>
      </c>
      <c r="AG225" s="4" t="s">
        <v>1578</v>
      </c>
      <c r="AH225" s="524">
        <v>154915</v>
      </c>
      <c r="AI225" s="23">
        <v>42242</v>
      </c>
      <c r="AJ225" s="305" t="s">
        <v>675</v>
      </c>
      <c r="AK225" s="306" t="s">
        <v>1612</v>
      </c>
      <c r="AL225" s="306" t="s">
        <v>677</v>
      </c>
      <c r="AM225" s="8"/>
      <c r="AN225" s="8">
        <v>24000000</v>
      </c>
      <c r="AO225" s="11"/>
      <c r="AP225" s="18">
        <f t="shared" si="89"/>
        <v>24000000</v>
      </c>
      <c r="AQ225" s="24" t="s">
        <v>40</v>
      </c>
      <c r="AR225" s="25" t="s">
        <v>101</v>
      </c>
      <c r="AS225" s="25" t="s">
        <v>101</v>
      </c>
      <c r="AT225" s="25" t="s">
        <v>101</v>
      </c>
      <c r="AU225" s="27" t="s">
        <v>101</v>
      </c>
      <c r="AV225" s="23">
        <f>+AI225</f>
        <v>42242</v>
      </c>
      <c r="AW225" s="4">
        <v>42353</v>
      </c>
      <c r="AX225" s="8">
        <f t="shared" si="102"/>
        <v>111</v>
      </c>
      <c r="AY225" s="8"/>
      <c r="AZ225" s="8"/>
      <c r="BA225" s="212" t="s">
        <v>98</v>
      </c>
      <c r="BB225" s="17" t="e">
        <f>LOOKUP(BA225,#REF!,#REF!)</f>
        <v>#REF!</v>
      </c>
      <c r="BC225" s="310"/>
      <c r="BD225" s="63"/>
      <c r="BE225" s="28"/>
      <c r="BF225" s="30"/>
      <c r="BG225" s="30"/>
      <c r="BH225" s="28"/>
      <c r="BI225" s="31"/>
      <c r="BJ225" s="66"/>
      <c r="BK225" s="79"/>
      <c r="BL225" s="32"/>
      <c r="BM225" s="32"/>
      <c r="BN225" s="55"/>
      <c r="BO225" s="33"/>
      <c r="BP225" s="67"/>
      <c r="BQ225" s="73"/>
      <c r="BR225" s="35"/>
      <c r="BS225" s="36"/>
      <c r="BT225" s="62"/>
      <c r="BU225" s="37"/>
      <c r="BV225" s="316">
        <f t="shared" si="96"/>
        <v>0</v>
      </c>
      <c r="BW225" s="317">
        <f t="shared" si="97"/>
        <v>0</v>
      </c>
      <c r="BX225" s="234">
        <f t="shared" si="98"/>
        <v>24000000</v>
      </c>
      <c r="BY225" s="41"/>
      <c r="BZ225" s="29"/>
      <c r="CA225" s="29"/>
      <c r="CB225" s="29"/>
      <c r="CC225" s="40"/>
      <c r="CD225" s="42"/>
      <c r="CE225" s="34"/>
      <c r="CF225" s="34"/>
      <c r="CG225" s="34"/>
      <c r="CH225" s="33"/>
      <c r="CI225" s="43"/>
      <c r="CJ225" s="44"/>
      <c r="CK225" s="38"/>
      <c r="CL225" s="38"/>
      <c r="CM225" s="39"/>
      <c r="CN225" s="45"/>
      <c r="CO225" s="71">
        <f t="shared" si="84"/>
        <v>42353</v>
      </c>
      <c r="CP225" s="46"/>
      <c r="CQ225" s="72"/>
      <c r="CR225" s="47"/>
      <c r="CS225" s="287" t="e">
        <f>+SUMIFS(#REF!,#REF!,AH225)</f>
        <v>#REF!</v>
      </c>
      <c r="CT225" s="288" t="e">
        <f>+SUMIFS(#REF!,#REF!,BD225)+SUMIFS(#REF!,#REF!,BJ225)+SUMIFS(#REF!,#REF!,BP225)</f>
        <v>#REF!</v>
      </c>
      <c r="CU225" s="229" t="e">
        <f t="shared" si="105"/>
        <v>#REF!</v>
      </c>
      <c r="CV225" s="225"/>
      <c r="CW225" s="58" t="str">
        <f t="shared" si="91"/>
        <v>EJECUCION</v>
      </c>
      <c r="CX225" s="292"/>
      <c r="CY225" s="60">
        <f t="shared" si="92"/>
        <v>42242</v>
      </c>
      <c r="CZ225" s="58">
        <f t="shared" si="93"/>
        <v>42353</v>
      </c>
      <c r="DA225" s="59">
        <f t="shared" si="103"/>
        <v>111</v>
      </c>
      <c r="DB225" s="160">
        <f t="shared" si="94"/>
        <v>35</v>
      </c>
      <c r="DC225" s="301">
        <f t="shared" si="104"/>
        <v>31.531531531531531</v>
      </c>
      <c r="DD225" s="299"/>
      <c r="DE225" s="59">
        <f t="shared" si="100"/>
        <v>31.531531531531531</v>
      </c>
      <c r="DF225" s="303" t="e">
        <f t="shared" si="101"/>
        <v>#REF!</v>
      </c>
    </row>
    <row r="226" spans="2:110" ht="99.95" customHeight="1" x14ac:dyDescent="0.25">
      <c r="B226" s="308" t="s">
        <v>1674</v>
      </c>
      <c r="C226" s="217">
        <f t="shared" ref="C226:C232" si="107">+IF(U226="",0,U226)</f>
        <v>141</v>
      </c>
      <c r="D226" s="1"/>
      <c r="E226" s="2" t="s">
        <v>32</v>
      </c>
      <c r="F226" s="479" t="s">
        <v>1663</v>
      </c>
      <c r="G226" s="523" t="s">
        <v>8</v>
      </c>
      <c r="H226" s="16">
        <v>42216</v>
      </c>
      <c r="I226" s="56" t="s">
        <v>111</v>
      </c>
      <c r="J226" s="14" t="s">
        <v>124</v>
      </c>
      <c r="K226" s="74" t="s">
        <v>1602</v>
      </c>
      <c r="L226" s="5">
        <v>280</v>
      </c>
      <c r="M226" s="13">
        <v>801015</v>
      </c>
      <c r="N226" s="13" t="s">
        <v>1105</v>
      </c>
      <c r="O226" s="8">
        <v>109561753</v>
      </c>
      <c r="P226" s="80" t="s">
        <v>20</v>
      </c>
      <c r="Q226" s="4" t="s">
        <v>15</v>
      </c>
      <c r="R226" s="69"/>
      <c r="S226" s="231"/>
      <c r="T226" s="70"/>
      <c r="U226" s="77">
        <v>141</v>
      </c>
      <c r="V226" s="203">
        <v>42271</v>
      </c>
      <c r="W226" s="204"/>
      <c r="X226" s="14" t="s">
        <v>162</v>
      </c>
      <c r="Y226" s="14" t="s">
        <v>162</v>
      </c>
      <c r="Z226" s="14" t="s">
        <v>80</v>
      </c>
      <c r="AA226" s="14" t="s">
        <v>80</v>
      </c>
      <c r="AB226" s="57" t="s">
        <v>1647</v>
      </c>
      <c r="AC226" s="15">
        <v>900443044</v>
      </c>
      <c r="AD226" s="2" t="s">
        <v>34</v>
      </c>
      <c r="AE226" s="4">
        <v>42270</v>
      </c>
      <c r="AF226" s="6" t="s">
        <v>841</v>
      </c>
      <c r="AG226" s="4" t="s">
        <v>173</v>
      </c>
      <c r="AH226" s="524">
        <v>184815</v>
      </c>
      <c r="AI226" s="23">
        <v>42270</v>
      </c>
      <c r="AJ226" s="305" t="s">
        <v>680</v>
      </c>
      <c r="AK226" s="306" t="s">
        <v>1608</v>
      </c>
      <c r="AL226" s="306" t="s">
        <v>681</v>
      </c>
      <c r="AM226" s="8"/>
      <c r="AN226" s="8">
        <v>109561753</v>
      </c>
      <c r="AO226" s="11"/>
      <c r="AP226" s="18">
        <f t="shared" si="89"/>
        <v>109561753</v>
      </c>
      <c r="AQ226" s="24" t="s">
        <v>1603</v>
      </c>
      <c r="AR226" s="25" t="s">
        <v>360</v>
      </c>
      <c r="AS226" s="25" t="s">
        <v>885</v>
      </c>
      <c r="AT226" s="25" t="s">
        <v>3</v>
      </c>
      <c r="AU226" s="26">
        <v>42272</v>
      </c>
      <c r="AV226" s="23">
        <v>42277</v>
      </c>
      <c r="AW226" s="4">
        <v>42353</v>
      </c>
      <c r="AX226" s="8">
        <f t="shared" ref="AX226:AX232" si="108">+AW226-AV226</f>
        <v>76</v>
      </c>
      <c r="AY226" s="7">
        <f>+AW226+(3*365)</f>
        <v>43448</v>
      </c>
      <c r="AZ226" s="8"/>
      <c r="BA226" s="212" t="s">
        <v>464</v>
      </c>
      <c r="BB226" s="17" t="e">
        <f>LOOKUP(BA226,#REF!,#REF!)</f>
        <v>#REF!</v>
      </c>
      <c r="BC226" s="310"/>
      <c r="BD226" s="63"/>
      <c r="BE226" s="28"/>
      <c r="BF226" s="30"/>
      <c r="BG226" s="30"/>
      <c r="BH226" s="28"/>
      <c r="BI226" s="31"/>
      <c r="BJ226" s="66"/>
      <c r="BK226" s="79"/>
      <c r="BL226" s="32"/>
      <c r="BM226" s="32"/>
      <c r="BN226" s="55"/>
      <c r="BO226" s="33"/>
      <c r="BP226" s="67"/>
      <c r="BQ226" s="73"/>
      <c r="BR226" s="35"/>
      <c r="BS226" s="36"/>
      <c r="BT226" s="62"/>
      <c r="BU226" s="37"/>
      <c r="BV226" s="316">
        <f t="shared" si="96"/>
        <v>0</v>
      </c>
      <c r="BW226" s="317">
        <f t="shared" si="97"/>
        <v>0</v>
      </c>
      <c r="BX226" s="234">
        <f t="shared" si="98"/>
        <v>109561753</v>
      </c>
      <c r="BY226" s="41"/>
      <c r="BZ226" s="29"/>
      <c r="CA226" s="29"/>
      <c r="CB226" s="29"/>
      <c r="CC226" s="40"/>
      <c r="CD226" s="42"/>
      <c r="CE226" s="34"/>
      <c r="CF226" s="34"/>
      <c r="CG226" s="34"/>
      <c r="CH226" s="33"/>
      <c r="CI226" s="43"/>
      <c r="CJ226" s="44"/>
      <c r="CK226" s="38"/>
      <c r="CL226" s="38"/>
      <c r="CM226" s="39"/>
      <c r="CN226" s="45"/>
      <c r="CO226" s="71">
        <f t="shared" si="84"/>
        <v>42353</v>
      </c>
      <c r="CP226" s="46"/>
      <c r="CQ226" s="72"/>
      <c r="CR226" s="47"/>
      <c r="CS226" s="287" t="e">
        <f>+SUMIFS(#REF!,#REF!,AH226)</f>
        <v>#REF!</v>
      </c>
      <c r="CT226" s="288" t="e">
        <f>+SUMIFS(#REF!,#REF!,BD226)+SUMIFS(#REF!,#REF!,BJ226)+SUMIFS(#REF!,#REF!,BP226)</f>
        <v>#REF!</v>
      </c>
      <c r="CU226" s="229" t="e">
        <f t="shared" si="105"/>
        <v>#REF!</v>
      </c>
      <c r="CV226" s="225"/>
      <c r="CW226" s="58" t="str">
        <f t="shared" si="91"/>
        <v>EJECUCION</v>
      </c>
      <c r="CX226" s="292"/>
      <c r="CY226" s="60">
        <f t="shared" si="92"/>
        <v>42277</v>
      </c>
      <c r="CZ226" s="58">
        <f t="shared" si="93"/>
        <v>42353</v>
      </c>
      <c r="DA226" s="59">
        <f t="shared" si="103"/>
        <v>76</v>
      </c>
      <c r="DB226" s="160">
        <f t="shared" si="94"/>
        <v>0</v>
      </c>
      <c r="DC226" s="301">
        <f t="shared" si="104"/>
        <v>0</v>
      </c>
      <c r="DD226" s="299"/>
      <c r="DE226" s="59">
        <f t="shared" si="100"/>
        <v>0</v>
      </c>
      <c r="DF226" s="303" t="e">
        <f t="shared" si="101"/>
        <v>#REF!</v>
      </c>
    </row>
    <row r="227" spans="2:110" s="422" customFormat="1" ht="127.5" x14ac:dyDescent="0.25">
      <c r="B227" s="365" t="s">
        <v>1674</v>
      </c>
      <c r="C227" s="366">
        <f t="shared" si="107"/>
        <v>0</v>
      </c>
      <c r="D227" s="366"/>
      <c r="E227" s="367" t="s">
        <v>221</v>
      </c>
      <c r="F227" s="481"/>
      <c r="G227" s="527" t="s">
        <v>1586</v>
      </c>
      <c r="H227" s="368">
        <v>42230</v>
      </c>
      <c r="I227" s="369" t="s">
        <v>105</v>
      </c>
      <c r="J227" s="370" t="s">
        <v>236</v>
      </c>
      <c r="K227" s="371" t="s">
        <v>1591</v>
      </c>
      <c r="L227" s="372">
        <v>264</v>
      </c>
      <c r="M227" s="373">
        <v>951217</v>
      </c>
      <c r="N227" s="373" t="s">
        <v>1544</v>
      </c>
      <c r="O227" s="374">
        <v>345045588</v>
      </c>
      <c r="P227" s="375" t="s">
        <v>350</v>
      </c>
      <c r="Q227" s="376"/>
      <c r="R227" s="377"/>
      <c r="S227" s="378"/>
      <c r="T227" s="379"/>
      <c r="U227" s="380"/>
      <c r="V227" s="377">
        <v>42236</v>
      </c>
      <c r="W227" s="381">
        <v>0</v>
      </c>
      <c r="X227" s="370"/>
      <c r="Y227" s="370"/>
      <c r="Z227" s="370"/>
      <c r="AA227" s="370"/>
      <c r="AB227" s="382" t="s">
        <v>350</v>
      </c>
      <c r="AC227" s="383"/>
      <c r="AD227" s="367"/>
      <c r="AE227" s="376">
        <v>42235</v>
      </c>
      <c r="AF227" s="384"/>
      <c r="AG227" s="376"/>
      <c r="AH227" s="528"/>
      <c r="AI227" s="61"/>
      <c r="AJ227" s="385" t="e">
        <v>#N/A</v>
      </c>
      <c r="AK227" s="386" t="e">
        <v>#N/A</v>
      </c>
      <c r="AL227" s="386" t="e">
        <v>#N/A</v>
      </c>
      <c r="AM227" s="374"/>
      <c r="AN227" s="374"/>
      <c r="AO227" s="381"/>
      <c r="AP227" s="387">
        <f t="shared" si="89"/>
        <v>0</v>
      </c>
      <c r="AQ227" s="388" t="s">
        <v>350</v>
      </c>
      <c r="AR227" s="389" t="s">
        <v>350</v>
      </c>
      <c r="AS227" s="389" t="s">
        <v>350</v>
      </c>
      <c r="AT227" s="389" t="s">
        <v>350</v>
      </c>
      <c r="AU227" s="390" t="s">
        <v>1677</v>
      </c>
      <c r="AV227" s="61"/>
      <c r="AW227" s="376"/>
      <c r="AX227" s="374">
        <f t="shared" si="108"/>
        <v>0</v>
      </c>
      <c r="AY227" s="374"/>
      <c r="AZ227" s="374"/>
      <c r="BA227" s="391" t="s">
        <v>350</v>
      </c>
      <c r="BB227" s="392" t="e">
        <f>LOOKUP(BA227,#REF!,#REF!)</f>
        <v>#REF!</v>
      </c>
      <c r="BC227" s="393"/>
      <c r="BD227" s="394"/>
      <c r="BE227" s="377"/>
      <c r="BF227" s="374"/>
      <c r="BG227" s="374"/>
      <c r="BH227" s="377"/>
      <c r="BI227" s="395"/>
      <c r="BJ227" s="396"/>
      <c r="BK227" s="61"/>
      <c r="BL227" s="374"/>
      <c r="BM227" s="374"/>
      <c r="BN227" s="377"/>
      <c r="BO227" s="397"/>
      <c r="BP227" s="398"/>
      <c r="BQ227" s="399"/>
      <c r="BR227" s="381"/>
      <c r="BS227" s="374"/>
      <c r="BT227" s="377"/>
      <c r="BU227" s="397"/>
      <c r="BV227" s="400">
        <f t="shared" si="96"/>
        <v>0</v>
      </c>
      <c r="BW227" s="400">
        <f t="shared" si="97"/>
        <v>0</v>
      </c>
      <c r="BX227" s="400">
        <f t="shared" si="98"/>
        <v>0</v>
      </c>
      <c r="BY227" s="401"/>
      <c r="BZ227" s="376"/>
      <c r="CA227" s="376"/>
      <c r="CB227" s="376"/>
      <c r="CC227" s="397"/>
      <c r="CD227" s="401"/>
      <c r="CE227" s="376"/>
      <c r="CF227" s="376"/>
      <c r="CG227" s="376"/>
      <c r="CH227" s="397"/>
      <c r="CI227" s="402"/>
      <c r="CJ227" s="403"/>
      <c r="CK227" s="376"/>
      <c r="CL227" s="376"/>
      <c r="CM227" s="404"/>
      <c r="CN227" s="405"/>
      <c r="CO227" s="406"/>
      <c r="CP227" s="407"/>
      <c r="CQ227" s="408"/>
      <c r="CR227" s="409"/>
      <c r="CS227" s="410"/>
      <c r="CT227" s="411"/>
      <c r="CU227" s="412"/>
      <c r="CV227" s="413"/>
      <c r="CW227" s="414"/>
      <c r="CX227" s="415"/>
      <c r="CY227" s="416"/>
      <c r="CZ227" s="414"/>
      <c r="DA227" s="417"/>
      <c r="DB227" s="418"/>
      <c r="DC227" s="419"/>
      <c r="DD227" s="420"/>
      <c r="DE227" s="417">
        <f t="shared" si="100"/>
        <v>0</v>
      </c>
      <c r="DF227" s="421">
        <f t="shared" si="101"/>
        <v>0</v>
      </c>
    </row>
    <row r="228" spans="2:110" ht="120" customHeight="1" x14ac:dyDescent="0.25">
      <c r="B228" s="308" t="s">
        <v>1674</v>
      </c>
      <c r="C228" s="218">
        <f t="shared" si="107"/>
        <v>125</v>
      </c>
      <c r="D228" s="1"/>
      <c r="E228" s="2" t="s">
        <v>32</v>
      </c>
      <c r="F228" s="479" t="s">
        <v>1659</v>
      </c>
      <c r="G228" s="523" t="s">
        <v>1587</v>
      </c>
      <c r="H228" s="16">
        <v>42235</v>
      </c>
      <c r="I228" s="56" t="s">
        <v>105</v>
      </c>
      <c r="J228" s="14" t="s">
        <v>68</v>
      </c>
      <c r="K228" s="74" t="s">
        <v>1592</v>
      </c>
      <c r="L228" s="5">
        <v>289</v>
      </c>
      <c r="M228" s="13">
        <v>801116</v>
      </c>
      <c r="N228" s="13" t="s">
        <v>1105</v>
      </c>
      <c r="O228" s="8">
        <v>27000000</v>
      </c>
      <c r="P228" s="80" t="s">
        <v>20</v>
      </c>
      <c r="Q228" s="4" t="s">
        <v>15</v>
      </c>
      <c r="R228" s="69"/>
      <c r="S228" s="231"/>
      <c r="T228" s="70"/>
      <c r="U228" s="77">
        <v>125</v>
      </c>
      <c r="V228" s="203">
        <v>42243</v>
      </c>
      <c r="W228" s="204"/>
      <c r="X228" s="14" t="s">
        <v>58</v>
      </c>
      <c r="Y228" s="14" t="s">
        <v>151</v>
      </c>
      <c r="Z228" s="14" t="s">
        <v>80</v>
      </c>
      <c r="AA228" s="14" t="s">
        <v>80</v>
      </c>
      <c r="AB228" s="57" t="s">
        <v>277</v>
      </c>
      <c r="AC228" s="15">
        <v>77177212</v>
      </c>
      <c r="AD228" s="2"/>
      <c r="AE228" s="4">
        <v>42240</v>
      </c>
      <c r="AF228" s="6" t="s">
        <v>843</v>
      </c>
      <c r="AG228" s="4" t="s">
        <v>166</v>
      </c>
      <c r="AH228" s="524">
        <v>154615</v>
      </c>
      <c r="AI228" s="23">
        <v>42240</v>
      </c>
      <c r="AJ228" s="305" t="s">
        <v>680</v>
      </c>
      <c r="AK228" s="306" t="s">
        <v>806</v>
      </c>
      <c r="AL228" s="306" t="s">
        <v>681</v>
      </c>
      <c r="AM228" s="8">
        <v>6750000</v>
      </c>
      <c r="AN228" s="8">
        <v>27000000</v>
      </c>
      <c r="AO228" s="11"/>
      <c r="AP228" s="18">
        <f t="shared" si="89"/>
        <v>27000000</v>
      </c>
      <c r="AQ228" s="48" t="s">
        <v>40</v>
      </c>
      <c r="AR228" s="49" t="s">
        <v>101</v>
      </c>
      <c r="AS228" s="49" t="s">
        <v>101</v>
      </c>
      <c r="AT228" s="49" t="s">
        <v>101</v>
      </c>
      <c r="AU228" s="50" t="s">
        <v>101</v>
      </c>
      <c r="AV228" s="23">
        <v>42240</v>
      </c>
      <c r="AW228" s="4">
        <v>42369</v>
      </c>
      <c r="AX228" s="8">
        <f t="shared" si="108"/>
        <v>129</v>
      </c>
      <c r="AY228" s="8"/>
      <c r="AZ228" s="8"/>
      <c r="BA228" s="212" t="s">
        <v>79</v>
      </c>
      <c r="BB228" s="17" t="e">
        <f>LOOKUP(BA228,#REF!,#REF!)</f>
        <v>#REF!</v>
      </c>
      <c r="BC228" s="310"/>
      <c r="BD228" s="63"/>
      <c r="BE228" s="28"/>
      <c r="BF228" s="30"/>
      <c r="BG228" s="30"/>
      <c r="BH228" s="28"/>
      <c r="BI228" s="31"/>
      <c r="BJ228" s="66"/>
      <c r="BK228" s="79"/>
      <c r="BL228" s="32"/>
      <c r="BM228" s="32"/>
      <c r="BN228" s="55"/>
      <c r="BO228" s="33"/>
      <c r="BP228" s="67"/>
      <c r="BQ228" s="73"/>
      <c r="BR228" s="35"/>
      <c r="BS228" s="36"/>
      <c r="BT228" s="62"/>
      <c r="BU228" s="37"/>
      <c r="BV228" s="316">
        <f t="shared" si="96"/>
        <v>0</v>
      </c>
      <c r="BW228" s="317">
        <f t="shared" si="97"/>
        <v>0</v>
      </c>
      <c r="BX228" s="234">
        <f t="shared" si="98"/>
        <v>27000000</v>
      </c>
      <c r="BY228" s="41"/>
      <c r="BZ228" s="29"/>
      <c r="CA228" s="29"/>
      <c r="CB228" s="29"/>
      <c r="CC228" s="40"/>
      <c r="CD228" s="42"/>
      <c r="CE228" s="34"/>
      <c r="CF228" s="34"/>
      <c r="CG228" s="34"/>
      <c r="CH228" s="33"/>
      <c r="CI228" s="43"/>
      <c r="CJ228" s="44"/>
      <c r="CK228" s="38"/>
      <c r="CL228" s="38"/>
      <c r="CM228" s="39"/>
      <c r="CN228" s="45"/>
      <c r="CO228" s="71">
        <f t="shared" si="84"/>
        <v>42369</v>
      </c>
      <c r="CP228" s="46"/>
      <c r="CQ228" s="72"/>
      <c r="CR228" s="47"/>
      <c r="CS228" s="287" t="e">
        <f>+SUMIFS(#REF!,#REF!,AH228)</f>
        <v>#REF!</v>
      </c>
      <c r="CT228" s="288" t="e">
        <f>+SUMIFS(#REF!,#REF!,BD228)+SUMIFS(#REF!,#REF!,BJ228)+SUMIFS(#REF!,#REF!,BP228)</f>
        <v>#REF!</v>
      </c>
      <c r="CU228" s="229" t="e">
        <f t="shared" si="105"/>
        <v>#REF!</v>
      </c>
      <c r="CV228" s="225"/>
      <c r="CW228" s="58" t="str">
        <f t="shared" ref="CW228:CW264" si="109">+Q228</f>
        <v>EJECUCION</v>
      </c>
      <c r="CX228" s="292"/>
      <c r="CY228" s="60">
        <f t="shared" ref="CY228:CY264" si="110">+AV228</f>
        <v>42240</v>
      </c>
      <c r="CZ228" s="58">
        <f t="shared" ref="CZ228:CZ264" si="111">+CO228</f>
        <v>42369</v>
      </c>
      <c r="DA228" s="59">
        <f t="shared" si="103"/>
        <v>129</v>
      </c>
      <c r="DB228" s="160">
        <f t="shared" ref="DB228:DB264" si="112">+$DD$1-CY228</f>
        <v>37</v>
      </c>
      <c r="DC228" s="301">
        <f t="shared" si="104"/>
        <v>28.68217054263566</v>
      </c>
      <c r="DD228" s="299"/>
      <c r="DE228" s="59">
        <f t="shared" si="100"/>
        <v>28.68217054263566</v>
      </c>
      <c r="DF228" s="303" t="e">
        <f t="shared" si="101"/>
        <v>#REF!</v>
      </c>
    </row>
    <row r="229" spans="2:110" ht="99.95" hidden="1" customHeight="1" x14ac:dyDescent="0.25">
      <c r="B229" s="308" t="s">
        <v>1674</v>
      </c>
      <c r="C229" s="218">
        <f t="shared" si="107"/>
        <v>124</v>
      </c>
      <c r="D229" s="1"/>
      <c r="E229" s="2" t="s">
        <v>221</v>
      </c>
      <c r="F229" s="479" t="s">
        <v>1664</v>
      </c>
      <c r="G229" s="523" t="s">
        <v>1588</v>
      </c>
      <c r="H229" s="16">
        <v>42236</v>
      </c>
      <c r="I229" s="56" t="s">
        <v>105</v>
      </c>
      <c r="J229" s="14" t="s">
        <v>160</v>
      </c>
      <c r="K229" s="74" t="s">
        <v>1593</v>
      </c>
      <c r="L229" s="5">
        <v>288</v>
      </c>
      <c r="M229" s="13">
        <v>801116</v>
      </c>
      <c r="N229" s="13" t="s">
        <v>1105</v>
      </c>
      <c r="O229" s="8">
        <v>12000000</v>
      </c>
      <c r="P229" s="80" t="s">
        <v>20</v>
      </c>
      <c r="Q229" s="4" t="s">
        <v>15</v>
      </c>
      <c r="R229" s="69"/>
      <c r="S229" s="231"/>
      <c r="T229" s="70"/>
      <c r="U229" s="77">
        <v>124</v>
      </c>
      <c r="V229" s="203">
        <v>42240</v>
      </c>
      <c r="W229" s="204"/>
      <c r="X229" s="14" t="s">
        <v>58</v>
      </c>
      <c r="Y229" s="14" t="s">
        <v>151</v>
      </c>
      <c r="Z229" s="14" t="s">
        <v>80</v>
      </c>
      <c r="AA229" s="14" t="s">
        <v>80</v>
      </c>
      <c r="AB229" s="57" t="s">
        <v>1594</v>
      </c>
      <c r="AC229" s="15">
        <v>1020751323</v>
      </c>
      <c r="AD229" s="2"/>
      <c r="AE229" s="4">
        <v>42236</v>
      </c>
      <c r="AF229" s="6" t="s">
        <v>765</v>
      </c>
      <c r="AG229" s="4" t="s">
        <v>166</v>
      </c>
      <c r="AH229" s="524">
        <v>153415</v>
      </c>
      <c r="AI229" s="23">
        <v>42236</v>
      </c>
      <c r="AJ229" s="305" t="s">
        <v>680</v>
      </c>
      <c r="AK229" s="306" t="s">
        <v>802</v>
      </c>
      <c r="AL229" s="306" t="s">
        <v>679</v>
      </c>
      <c r="AM229" s="8">
        <v>3000000</v>
      </c>
      <c r="AN229" s="8">
        <v>12000000</v>
      </c>
      <c r="AO229" s="11"/>
      <c r="AP229" s="18">
        <f t="shared" si="89"/>
        <v>12000000</v>
      </c>
      <c r="AQ229" s="48" t="s">
        <v>40</v>
      </c>
      <c r="AR229" s="49" t="s">
        <v>101</v>
      </c>
      <c r="AS229" s="49" t="s">
        <v>101</v>
      </c>
      <c r="AT229" s="49" t="s">
        <v>101</v>
      </c>
      <c r="AU229" s="50" t="s">
        <v>101</v>
      </c>
      <c r="AV229" s="23">
        <v>42240</v>
      </c>
      <c r="AW229" s="4">
        <v>42361</v>
      </c>
      <c r="AX229" s="8">
        <f t="shared" si="108"/>
        <v>121</v>
      </c>
      <c r="AY229" s="8"/>
      <c r="AZ229" s="8"/>
      <c r="BA229" s="212" t="s">
        <v>18</v>
      </c>
      <c r="BB229" s="17" t="e">
        <f>LOOKUP(BA229,#REF!,#REF!)</f>
        <v>#REF!</v>
      </c>
      <c r="BC229" s="310"/>
      <c r="BD229" s="63"/>
      <c r="BE229" s="28"/>
      <c r="BF229" s="30"/>
      <c r="BG229" s="30"/>
      <c r="BH229" s="28"/>
      <c r="BI229" s="31"/>
      <c r="BJ229" s="66"/>
      <c r="BK229" s="79"/>
      <c r="BL229" s="32"/>
      <c r="BM229" s="32"/>
      <c r="BN229" s="55"/>
      <c r="BO229" s="33"/>
      <c r="BP229" s="67"/>
      <c r="BQ229" s="73"/>
      <c r="BR229" s="35"/>
      <c r="BS229" s="36"/>
      <c r="BT229" s="62"/>
      <c r="BU229" s="37"/>
      <c r="BV229" s="316">
        <f t="shared" si="96"/>
        <v>0</v>
      </c>
      <c r="BW229" s="317">
        <f t="shared" si="97"/>
        <v>0</v>
      </c>
      <c r="BX229" s="234">
        <f t="shared" si="98"/>
        <v>12000000</v>
      </c>
      <c r="BY229" s="41"/>
      <c r="BZ229" s="29"/>
      <c r="CA229" s="29"/>
      <c r="CB229" s="29"/>
      <c r="CC229" s="40"/>
      <c r="CD229" s="42"/>
      <c r="CE229" s="34"/>
      <c r="CF229" s="34"/>
      <c r="CG229" s="34"/>
      <c r="CH229" s="33"/>
      <c r="CI229" s="43"/>
      <c r="CJ229" s="44"/>
      <c r="CK229" s="38"/>
      <c r="CL229" s="38"/>
      <c r="CM229" s="39"/>
      <c r="CN229" s="45"/>
      <c r="CO229" s="71">
        <f t="shared" ref="CO229:CO264" si="113">+IF(BZ229&gt;AW229,IF(CE229&gt;BZ229,IF(CJ229&gt;CE229,CJ229,CE229),BZ229),AW229)</f>
        <v>42361</v>
      </c>
      <c r="CP229" s="46"/>
      <c r="CQ229" s="72"/>
      <c r="CR229" s="47"/>
      <c r="CS229" s="287" t="e">
        <f>+SUMIFS(#REF!,#REF!,AH229)</f>
        <v>#REF!</v>
      </c>
      <c r="CT229" s="288" t="e">
        <f>+SUMIFS(#REF!,#REF!,BD229)+SUMIFS(#REF!,#REF!,BJ229)+SUMIFS(#REF!,#REF!,BP229)</f>
        <v>#REF!</v>
      </c>
      <c r="CU229" s="229" t="e">
        <f t="shared" si="105"/>
        <v>#REF!</v>
      </c>
      <c r="CV229" s="225"/>
      <c r="CW229" s="58" t="str">
        <f t="shared" si="109"/>
        <v>EJECUCION</v>
      </c>
      <c r="CX229" s="292"/>
      <c r="CY229" s="60">
        <f t="shared" si="110"/>
        <v>42240</v>
      </c>
      <c r="CZ229" s="58">
        <f t="shared" si="111"/>
        <v>42361</v>
      </c>
      <c r="DA229" s="59">
        <f t="shared" si="103"/>
        <v>121</v>
      </c>
      <c r="DB229" s="160">
        <f t="shared" si="112"/>
        <v>37</v>
      </c>
      <c r="DC229" s="301">
        <f t="shared" si="104"/>
        <v>30.578512396694212</v>
      </c>
      <c r="DD229" s="299"/>
      <c r="DE229" s="59">
        <f t="shared" si="100"/>
        <v>30.578512396694212</v>
      </c>
      <c r="DF229" s="303" t="e">
        <f t="shared" si="101"/>
        <v>#REF!</v>
      </c>
    </row>
    <row r="230" spans="2:110" ht="127.5" x14ac:dyDescent="0.25">
      <c r="B230" s="308" t="s">
        <v>1674</v>
      </c>
      <c r="C230" s="218">
        <f t="shared" si="107"/>
        <v>131</v>
      </c>
      <c r="D230" s="1"/>
      <c r="E230" s="2" t="s">
        <v>221</v>
      </c>
      <c r="F230" s="479"/>
      <c r="G230" s="523" t="s">
        <v>1589</v>
      </c>
      <c r="H230" s="16">
        <v>42240</v>
      </c>
      <c r="I230" s="56" t="s">
        <v>105</v>
      </c>
      <c r="J230" s="14" t="s">
        <v>236</v>
      </c>
      <c r="K230" s="74" t="s">
        <v>1595</v>
      </c>
      <c r="L230" s="5">
        <v>264</v>
      </c>
      <c r="M230" s="13">
        <v>951217</v>
      </c>
      <c r="N230" s="13" t="s">
        <v>1544</v>
      </c>
      <c r="O230" s="8">
        <v>345045588</v>
      </c>
      <c r="P230" s="80" t="s">
        <v>20</v>
      </c>
      <c r="Q230" s="4" t="s">
        <v>15</v>
      </c>
      <c r="R230" s="69"/>
      <c r="S230" s="231"/>
      <c r="T230" s="70"/>
      <c r="U230" s="77">
        <v>131</v>
      </c>
      <c r="V230" s="203">
        <v>42251</v>
      </c>
      <c r="W230" s="204"/>
      <c r="X230" s="14" t="s">
        <v>21</v>
      </c>
      <c r="Y230" s="14" t="s">
        <v>21</v>
      </c>
      <c r="Z230" s="14" t="s">
        <v>84</v>
      </c>
      <c r="AA230" s="14" t="s">
        <v>621</v>
      </c>
      <c r="AB230" s="57" t="s">
        <v>207</v>
      </c>
      <c r="AC230" s="15">
        <v>27502146</v>
      </c>
      <c r="AD230" s="2"/>
      <c r="AE230" s="4">
        <v>42249</v>
      </c>
      <c r="AF230" s="6" t="s">
        <v>842</v>
      </c>
      <c r="AG230" s="4" t="s">
        <v>1359</v>
      </c>
      <c r="AH230" s="524">
        <v>164815</v>
      </c>
      <c r="AI230" s="23">
        <v>42249</v>
      </c>
      <c r="AJ230" s="305" t="s">
        <v>680</v>
      </c>
      <c r="AK230" s="306" t="s">
        <v>795</v>
      </c>
      <c r="AL230" s="306" t="s">
        <v>679</v>
      </c>
      <c r="AM230" s="8"/>
      <c r="AN230" s="8">
        <v>345045588</v>
      </c>
      <c r="AO230" s="11"/>
      <c r="AP230" s="18">
        <f t="shared" si="89"/>
        <v>345045588</v>
      </c>
      <c r="AQ230" s="48" t="s">
        <v>40</v>
      </c>
      <c r="AR230" s="49" t="s">
        <v>101</v>
      </c>
      <c r="AS230" s="49" t="s">
        <v>101</v>
      </c>
      <c r="AT230" s="49" t="s">
        <v>101</v>
      </c>
      <c r="AU230" s="50" t="s">
        <v>101</v>
      </c>
      <c r="AV230" s="205">
        <v>42249</v>
      </c>
      <c r="AW230" s="206"/>
      <c r="AX230" s="207">
        <f t="shared" si="108"/>
        <v>-42249</v>
      </c>
      <c r="AY230" s="207"/>
      <c r="AZ230" s="207"/>
      <c r="BA230" s="216" t="s">
        <v>467</v>
      </c>
      <c r="BB230" s="17" t="e">
        <f>LOOKUP(BA230,#REF!,#REF!)</f>
        <v>#REF!</v>
      </c>
      <c r="BC230" s="310"/>
      <c r="BD230" s="63"/>
      <c r="BE230" s="28"/>
      <c r="BF230" s="30"/>
      <c r="BG230" s="30"/>
      <c r="BH230" s="28"/>
      <c r="BI230" s="31"/>
      <c r="BJ230" s="66"/>
      <c r="BK230" s="79"/>
      <c r="BL230" s="32"/>
      <c r="BM230" s="32"/>
      <c r="BN230" s="55"/>
      <c r="BO230" s="33"/>
      <c r="BP230" s="67"/>
      <c r="BQ230" s="73"/>
      <c r="BR230" s="35"/>
      <c r="BS230" s="36"/>
      <c r="BT230" s="62"/>
      <c r="BU230" s="37"/>
      <c r="BV230" s="316">
        <f t="shared" si="96"/>
        <v>0</v>
      </c>
      <c r="BW230" s="317">
        <f t="shared" si="97"/>
        <v>0</v>
      </c>
      <c r="BX230" s="234">
        <f t="shared" si="98"/>
        <v>345045588</v>
      </c>
      <c r="BY230" s="41"/>
      <c r="BZ230" s="29"/>
      <c r="CA230" s="29"/>
      <c r="CB230" s="29"/>
      <c r="CC230" s="40"/>
      <c r="CD230" s="42"/>
      <c r="CE230" s="34"/>
      <c r="CF230" s="34"/>
      <c r="CG230" s="34"/>
      <c r="CH230" s="33"/>
      <c r="CI230" s="43"/>
      <c r="CJ230" s="44"/>
      <c r="CK230" s="38"/>
      <c r="CL230" s="38"/>
      <c r="CM230" s="39"/>
      <c r="CN230" s="45"/>
      <c r="CO230" s="71">
        <f t="shared" si="113"/>
        <v>0</v>
      </c>
      <c r="CP230" s="46"/>
      <c r="CQ230" s="72"/>
      <c r="CR230" s="47"/>
      <c r="CS230" s="287" t="e">
        <f>+SUMIFS(#REF!,#REF!,AH230)</f>
        <v>#REF!</v>
      </c>
      <c r="CT230" s="288" t="e">
        <f>+SUMIFS(#REF!,#REF!,BD230)+SUMIFS(#REF!,#REF!,BJ230)+SUMIFS(#REF!,#REF!,BP230)</f>
        <v>#REF!</v>
      </c>
      <c r="CU230" s="229" t="e">
        <f t="shared" si="105"/>
        <v>#REF!</v>
      </c>
      <c r="CV230" s="225"/>
      <c r="CW230" s="58" t="str">
        <f t="shared" si="109"/>
        <v>EJECUCION</v>
      </c>
      <c r="CX230" s="292"/>
      <c r="CY230" s="60">
        <f t="shared" si="110"/>
        <v>42249</v>
      </c>
      <c r="CZ230" s="58">
        <f t="shared" si="111"/>
        <v>0</v>
      </c>
      <c r="DA230" s="59">
        <f t="shared" si="103"/>
        <v>-42249</v>
      </c>
      <c r="DB230" s="160">
        <f t="shared" si="112"/>
        <v>28</v>
      </c>
      <c r="DC230" s="301">
        <f t="shared" si="104"/>
        <v>100</v>
      </c>
      <c r="DD230" s="299"/>
      <c r="DE230" s="59">
        <f t="shared" si="100"/>
        <v>100</v>
      </c>
      <c r="DF230" s="303" t="e">
        <f t="shared" si="101"/>
        <v>#REF!</v>
      </c>
    </row>
    <row r="231" spans="2:110" ht="55.5" customHeight="1" x14ac:dyDescent="0.25">
      <c r="B231" s="75"/>
      <c r="C231" s="218">
        <f t="shared" si="107"/>
        <v>57</v>
      </c>
      <c r="D231" s="1"/>
      <c r="E231" s="2" t="s">
        <v>221</v>
      </c>
      <c r="F231" s="479" t="s">
        <v>1665</v>
      </c>
      <c r="G231" s="523" t="s">
        <v>1465</v>
      </c>
      <c r="H231" s="16">
        <v>42241</v>
      </c>
      <c r="I231" s="56" t="s">
        <v>62</v>
      </c>
      <c r="J231" s="14" t="s">
        <v>235</v>
      </c>
      <c r="K231" s="74" t="s">
        <v>1796</v>
      </c>
      <c r="L231" s="5">
        <v>287</v>
      </c>
      <c r="M231" s="13">
        <v>561017</v>
      </c>
      <c r="N231" s="13" t="s">
        <v>1062</v>
      </c>
      <c r="O231" s="8">
        <v>3271200</v>
      </c>
      <c r="P231" s="80" t="s">
        <v>20</v>
      </c>
      <c r="Q231" s="4" t="s">
        <v>15</v>
      </c>
      <c r="R231" s="69"/>
      <c r="S231" s="231"/>
      <c r="T231" s="70"/>
      <c r="U231" s="77">
        <v>57</v>
      </c>
      <c r="V231" s="203">
        <v>42258</v>
      </c>
      <c r="W231" s="204"/>
      <c r="X231" s="14" t="s">
        <v>58</v>
      </c>
      <c r="Y231" s="14" t="s">
        <v>22</v>
      </c>
      <c r="Z231" s="14" t="s">
        <v>82</v>
      </c>
      <c r="AA231" s="14" t="s">
        <v>415</v>
      </c>
      <c r="AB231" s="57" t="s">
        <v>1609</v>
      </c>
      <c r="AC231" s="15">
        <v>860532931</v>
      </c>
      <c r="AD231" s="2" t="s">
        <v>75</v>
      </c>
      <c r="AE231" s="4"/>
      <c r="AF231" s="6" t="s">
        <v>759</v>
      </c>
      <c r="AG231" s="4" t="s">
        <v>177</v>
      </c>
      <c r="AH231" s="524">
        <v>179915</v>
      </c>
      <c r="AI231" s="23">
        <v>42257</v>
      </c>
      <c r="AJ231" s="305" t="s">
        <v>675</v>
      </c>
      <c r="AK231" s="306" t="s">
        <v>1610</v>
      </c>
      <c r="AL231" s="306" t="s">
        <v>681</v>
      </c>
      <c r="AM231" s="8"/>
      <c r="AN231" s="8">
        <v>2794788</v>
      </c>
      <c r="AO231" s="11"/>
      <c r="AP231" s="18">
        <f t="shared" si="89"/>
        <v>2794788</v>
      </c>
      <c r="AQ231" s="24" t="s">
        <v>40</v>
      </c>
      <c r="AR231" s="25" t="s">
        <v>101</v>
      </c>
      <c r="AS231" s="25" t="s">
        <v>101</v>
      </c>
      <c r="AT231" s="25" t="s">
        <v>101</v>
      </c>
      <c r="AU231" s="27" t="s">
        <v>101</v>
      </c>
      <c r="AV231" s="23">
        <v>42270</v>
      </c>
      <c r="AW231" s="4">
        <f>+AV231+30</f>
        <v>42300</v>
      </c>
      <c r="AX231" s="8">
        <f t="shared" si="108"/>
        <v>30</v>
      </c>
      <c r="AY231" s="8"/>
      <c r="AZ231" s="8"/>
      <c r="BA231" s="212" t="s">
        <v>29</v>
      </c>
      <c r="BB231" s="17" t="e">
        <f>LOOKUP(BA231,#REF!,#REF!)</f>
        <v>#REF!</v>
      </c>
      <c r="BC231" s="310"/>
      <c r="BD231" s="63"/>
      <c r="BE231" s="28"/>
      <c r="BF231" s="30"/>
      <c r="BG231" s="30"/>
      <c r="BH231" s="28"/>
      <c r="BI231" s="31"/>
      <c r="BJ231" s="66"/>
      <c r="BK231" s="79"/>
      <c r="BL231" s="32"/>
      <c r="BM231" s="32"/>
      <c r="BN231" s="55"/>
      <c r="BO231" s="33"/>
      <c r="BP231" s="67"/>
      <c r="BQ231" s="73"/>
      <c r="BR231" s="35"/>
      <c r="BS231" s="36"/>
      <c r="BT231" s="62"/>
      <c r="BU231" s="37"/>
      <c r="BV231" s="316">
        <f t="shared" si="96"/>
        <v>0</v>
      </c>
      <c r="BW231" s="317">
        <f t="shared" si="97"/>
        <v>0</v>
      </c>
      <c r="BX231" s="234">
        <f t="shared" si="98"/>
        <v>2794788</v>
      </c>
      <c r="BY231" s="41"/>
      <c r="BZ231" s="29"/>
      <c r="CA231" s="29"/>
      <c r="CB231" s="29"/>
      <c r="CC231" s="40"/>
      <c r="CD231" s="42"/>
      <c r="CE231" s="34"/>
      <c r="CF231" s="34"/>
      <c r="CG231" s="34"/>
      <c r="CH231" s="33"/>
      <c r="CI231" s="43"/>
      <c r="CJ231" s="44"/>
      <c r="CK231" s="38"/>
      <c r="CL231" s="38"/>
      <c r="CM231" s="39"/>
      <c r="CN231" s="45"/>
      <c r="CO231" s="71">
        <f t="shared" si="113"/>
        <v>42300</v>
      </c>
      <c r="CP231" s="46"/>
      <c r="CQ231" s="72"/>
      <c r="CR231" s="47"/>
      <c r="CS231" s="287" t="e">
        <f>+SUMIFS(#REF!,#REF!,AH231)</f>
        <v>#REF!</v>
      </c>
      <c r="CT231" s="288" t="e">
        <f>+SUMIFS(#REF!,#REF!,BD231)+SUMIFS(#REF!,#REF!,BJ231)+SUMIFS(#REF!,#REF!,BP231)</f>
        <v>#REF!</v>
      </c>
      <c r="CU231" s="229" t="e">
        <f t="shared" si="105"/>
        <v>#REF!</v>
      </c>
      <c r="CV231" s="225"/>
      <c r="CW231" s="58" t="str">
        <f t="shared" si="109"/>
        <v>EJECUCION</v>
      </c>
      <c r="CX231" s="292"/>
      <c r="CY231" s="60">
        <f t="shared" si="110"/>
        <v>42270</v>
      </c>
      <c r="CZ231" s="58">
        <f t="shared" si="111"/>
        <v>42300</v>
      </c>
      <c r="DA231" s="59">
        <f t="shared" si="103"/>
        <v>30</v>
      </c>
      <c r="DB231" s="160">
        <f t="shared" si="112"/>
        <v>7</v>
      </c>
      <c r="DC231" s="301">
        <f t="shared" si="104"/>
        <v>23.333333333333332</v>
      </c>
      <c r="DD231" s="299"/>
      <c r="DE231" s="59">
        <f t="shared" si="100"/>
        <v>23.333333333333332</v>
      </c>
      <c r="DF231" s="303" t="e">
        <f t="shared" si="101"/>
        <v>#REF!</v>
      </c>
    </row>
    <row r="232" spans="2:110" ht="48.75" customHeight="1" x14ac:dyDescent="0.25">
      <c r="B232" s="75"/>
      <c r="C232" s="218">
        <f t="shared" si="107"/>
        <v>58</v>
      </c>
      <c r="D232" s="1"/>
      <c r="E232" s="2" t="s">
        <v>221</v>
      </c>
      <c r="F232" s="479" t="s">
        <v>1666</v>
      </c>
      <c r="G232" s="523" t="s">
        <v>1590</v>
      </c>
      <c r="H232" s="16">
        <v>42242</v>
      </c>
      <c r="I232" s="56" t="s">
        <v>62</v>
      </c>
      <c r="J232" s="14" t="s">
        <v>233</v>
      </c>
      <c r="K232" s="74" t="s">
        <v>1596</v>
      </c>
      <c r="L232" s="5">
        <v>286</v>
      </c>
      <c r="M232" s="13">
        <v>551217</v>
      </c>
      <c r="N232" s="13" t="s">
        <v>1046</v>
      </c>
      <c r="O232" s="8">
        <v>3200000</v>
      </c>
      <c r="P232" s="80" t="s">
        <v>20</v>
      </c>
      <c r="Q232" s="4" t="s">
        <v>15</v>
      </c>
      <c r="R232" s="69"/>
      <c r="S232" s="231"/>
      <c r="T232" s="70"/>
      <c r="U232" s="77">
        <v>58</v>
      </c>
      <c r="V232" s="203">
        <v>42262</v>
      </c>
      <c r="W232" s="204"/>
      <c r="X232" s="14" t="s">
        <v>21</v>
      </c>
      <c r="Y232" s="14" t="s">
        <v>1353</v>
      </c>
      <c r="Z232" s="14" t="s">
        <v>341</v>
      </c>
      <c r="AA232" s="14" t="s">
        <v>342</v>
      </c>
      <c r="AB232" s="57" t="s">
        <v>1648</v>
      </c>
      <c r="AC232" s="15">
        <v>1065584424</v>
      </c>
      <c r="AD232" s="2"/>
      <c r="AE232" s="4"/>
      <c r="AF232" s="6" t="s">
        <v>768</v>
      </c>
      <c r="AG232" s="4" t="s">
        <v>172</v>
      </c>
      <c r="AH232" s="524">
        <v>180215</v>
      </c>
      <c r="AI232" s="23">
        <v>42258</v>
      </c>
      <c r="AJ232" s="305" t="s">
        <v>680</v>
      </c>
      <c r="AK232" s="306" t="s">
        <v>1695</v>
      </c>
      <c r="AL232" s="306" t="s">
        <v>711</v>
      </c>
      <c r="AM232" s="8"/>
      <c r="AN232" s="8">
        <v>3200000</v>
      </c>
      <c r="AO232" s="11"/>
      <c r="AP232" s="18">
        <f t="shared" si="89"/>
        <v>3200000</v>
      </c>
      <c r="AQ232" s="24" t="s">
        <v>40</v>
      </c>
      <c r="AR232" s="25" t="s">
        <v>101</v>
      </c>
      <c r="AS232" s="25" t="s">
        <v>101</v>
      </c>
      <c r="AT232" s="25" t="s">
        <v>101</v>
      </c>
      <c r="AU232" s="27" t="s">
        <v>101</v>
      </c>
      <c r="AV232" s="23">
        <v>42277</v>
      </c>
      <c r="AW232" s="4">
        <f>+AV232+30</f>
        <v>42307</v>
      </c>
      <c r="AX232" s="8">
        <f t="shared" si="108"/>
        <v>30</v>
      </c>
      <c r="AY232" s="8"/>
      <c r="AZ232" s="8"/>
      <c r="BA232" s="212" t="s">
        <v>65</v>
      </c>
      <c r="BB232" s="17" t="e">
        <f>LOOKUP(BA232,#REF!,#REF!)</f>
        <v>#REF!</v>
      </c>
      <c r="BC232" s="310"/>
      <c r="BD232" s="63"/>
      <c r="BE232" s="28"/>
      <c r="BF232" s="30"/>
      <c r="BG232" s="30"/>
      <c r="BH232" s="28"/>
      <c r="BI232" s="31"/>
      <c r="BJ232" s="66"/>
      <c r="BK232" s="79"/>
      <c r="BL232" s="32"/>
      <c r="BM232" s="32"/>
      <c r="BN232" s="55"/>
      <c r="BO232" s="33"/>
      <c r="BP232" s="67"/>
      <c r="BQ232" s="73"/>
      <c r="BR232" s="35"/>
      <c r="BS232" s="36"/>
      <c r="BT232" s="62"/>
      <c r="BU232" s="37"/>
      <c r="BV232" s="316">
        <f t="shared" si="96"/>
        <v>0</v>
      </c>
      <c r="BW232" s="317">
        <f t="shared" si="97"/>
        <v>0</v>
      </c>
      <c r="BX232" s="234">
        <f t="shared" si="98"/>
        <v>3200000</v>
      </c>
      <c r="BY232" s="41"/>
      <c r="BZ232" s="29"/>
      <c r="CA232" s="29"/>
      <c r="CB232" s="29"/>
      <c r="CC232" s="40"/>
      <c r="CD232" s="42"/>
      <c r="CE232" s="34"/>
      <c r="CF232" s="34"/>
      <c r="CG232" s="34"/>
      <c r="CH232" s="33"/>
      <c r="CI232" s="43"/>
      <c r="CJ232" s="44"/>
      <c r="CK232" s="38"/>
      <c r="CL232" s="38"/>
      <c r="CM232" s="39"/>
      <c r="CN232" s="45"/>
      <c r="CO232" s="71">
        <f t="shared" si="113"/>
        <v>42307</v>
      </c>
      <c r="CP232" s="46"/>
      <c r="CQ232" s="72"/>
      <c r="CR232" s="47"/>
      <c r="CS232" s="287" t="e">
        <f>+SUMIFS(#REF!,#REF!,AH232)</f>
        <v>#REF!</v>
      </c>
      <c r="CT232" s="288" t="e">
        <f>+SUMIFS(#REF!,#REF!,BD232)+SUMIFS(#REF!,#REF!,BJ232)+SUMIFS(#REF!,#REF!,BP232)</f>
        <v>#REF!</v>
      </c>
      <c r="CU232" s="229" t="e">
        <f t="shared" si="105"/>
        <v>#REF!</v>
      </c>
      <c r="CV232" s="225"/>
      <c r="CW232" s="58" t="str">
        <f t="shared" si="109"/>
        <v>EJECUCION</v>
      </c>
      <c r="CX232" s="292"/>
      <c r="CY232" s="60">
        <f t="shared" si="110"/>
        <v>42277</v>
      </c>
      <c r="CZ232" s="58">
        <f t="shared" si="111"/>
        <v>42307</v>
      </c>
      <c r="DA232" s="59">
        <f t="shared" si="103"/>
        <v>30</v>
      </c>
      <c r="DB232" s="160">
        <f t="shared" si="112"/>
        <v>0</v>
      </c>
      <c r="DC232" s="301">
        <f t="shared" si="104"/>
        <v>0</v>
      </c>
      <c r="DD232" s="299"/>
      <c r="DE232" s="59">
        <f t="shared" si="100"/>
        <v>0</v>
      </c>
      <c r="DF232" s="303" t="e">
        <f t="shared" si="101"/>
        <v>#REF!</v>
      </c>
    </row>
    <row r="233" spans="2:110" ht="63.75" customHeight="1" x14ac:dyDescent="0.25">
      <c r="B233" s="75"/>
      <c r="C233" s="218">
        <f t="shared" ref="C233:C264" si="114">+IF(U233="",0,U233)</f>
        <v>59</v>
      </c>
      <c r="D233" s="1"/>
      <c r="E233" s="2" t="s">
        <v>33</v>
      </c>
      <c r="F233" s="479" t="s">
        <v>1656</v>
      </c>
      <c r="G233" s="523" t="s">
        <v>1466</v>
      </c>
      <c r="H233" s="16">
        <v>42247</v>
      </c>
      <c r="I233" s="56" t="s">
        <v>62</v>
      </c>
      <c r="J233" s="14" t="s">
        <v>87</v>
      </c>
      <c r="K233" s="74" t="s">
        <v>1604</v>
      </c>
      <c r="L233" s="5">
        <v>282</v>
      </c>
      <c r="M233" s="13">
        <v>721015</v>
      </c>
      <c r="N233" s="13" t="s">
        <v>156</v>
      </c>
      <c r="O233" s="8">
        <v>25000000</v>
      </c>
      <c r="P233" s="80" t="s">
        <v>20</v>
      </c>
      <c r="Q233" s="4" t="s">
        <v>15</v>
      </c>
      <c r="R233" s="69"/>
      <c r="S233" s="231"/>
      <c r="T233" s="70"/>
      <c r="U233" s="77">
        <v>59</v>
      </c>
      <c r="V233" s="203">
        <v>42264</v>
      </c>
      <c r="W233" s="204"/>
      <c r="X233" s="14" t="s">
        <v>58</v>
      </c>
      <c r="Y233" s="14" t="s">
        <v>22</v>
      </c>
      <c r="Z233" s="14" t="s">
        <v>87</v>
      </c>
      <c r="AA233" s="14" t="s">
        <v>87</v>
      </c>
      <c r="AB233" s="57" t="s">
        <v>1649</v>
      </c>
      <c r="AC233" s="15">
        <v>7694509</v>
      </c>
      <c r="AD233" s="2"/>
      <c r="AE233" s="4"/>
      <c r="AF233" s="6" t="s">
        <v>762</v>
      </c>
      <c r="AG233" s="4" t="s">
        <v>177</v>
      </c>
      <c r="AH233" s="524">
        <v>182215</v>
      </c>
      <c r="AI233" s="23">
        <v>42262</v>
      </c>
      <c r="AJ233" s="305" t="s">
        <v>680</v>
      </c>
      <c r="AK233" s="306" t="s">
        <v>1671</v>
      </c>
      <c r="AL233" s="306" t="s">
        <v>679</v>
      </c>
      <c r="AM233" s="8"/>
      <c r="AN233" s="8">
        <v>25000000</v>
      </c>
      <c r="AO233" s="11"/>
      <c r="AP233" s="18">
        <f t="shared" si="89"/>
        <v>25000000</v>
      </c>
      <c r="AQ233" s="24" t="s">
        <v>40</v>
      </c>
      <c r="AR233" s="25" t="s">
        <v>101</v>
      </c>
      <c r="AS233" s="25" t="s">
        <v>101</v>
      </c>
      <c r="AT233" s="25" t="s">
        <v>101</v>
      </c>
      <c r="AU233" s="27" t="s">
        <v>101</v>
      </c>
      <c r="AV233" s="23" t="s">
        <v>1044</v>
      </c>
      <c r="AW233" s="4">
        <v>42369</v>
      </c>
      <c r="AX233" s="8" t="e">
        <f t="shared" ref="AX233:AX264" si="115">+AW233-AV233</f>
        <v>#VALUE!</v>
      </c>
      <c r="AY233" s="8"/>
      <c r="AZ233" s="8"/>
      <c r="BA233" s="212" t="s">
        <v>99</v>
      </c>
      <c r="BB233" s="17" t="e">
        <f>LOOKUP(BA233,#REF!,#REF!)</f>
        <v>#REF!</v>
      </c>
      <c r="BC233" s="310" t="s">
        <v>1754</v>
      </c>
      <c r="BD233" s="63"/>
      <c r="BE233" s="28"/>
      <c r="BF233" s="30"/>
      <c r="BG233" s="30"/>
      <c r="BH233" s="28"/>
      <c r="BI233" s="31"/>
      <c r="BJ233" s="66"/>
      <c r="BK233" s="79"/>
      <c r="BL233" s="32"/>
      <c r="BM233" s="32"/>
      <c r="BN233" s="55"/>
      <c r="BO233" s="33"/>
      <c r="BP233" s="67"/>
      <c r="BQ233" s="73"/>
      <c r="BR233" s="35"/>
      <c r="BS233" s="36"/>
      <c r="BT233" s="62"/>
      <c r="BU233" s="37"/>
      <c r="BV233" s="316">
        <f t="shared" si="96"/>
        <v>0</v>
      </c>
      <c r="BW233" s="317">
        <f t="shared" si="97"/>
        <v>0</v>
      </c>
      <c r="BX233" s="234">
        <f t="shared" si="98"/>
        <v>25000000</v>
      </c>
      <c r="BY233" s="41"/>
      <c r="BZ233" s="29"/>
      <c r="CA233" s="29"/>
      <c r="CB233" s="29"/>
      <c r="CC233" s="40"/>
      <c r="CD233" s="42"/>
      <c r="CE233" s="34"/>
      <c r="CF233" s="34"/>
      <c r="CG233" s="34"/>
      <c r="CH233" s="33"/>
      <c r="CI233" s="43"/>
      <c r="CJ233" s="44"/>
      <c r="CK233" s="38"/>
      <c r="CL233" s="38"/>
      <c r="CM233" s="39"/>
      <c r="CN233" s="45"/>
      <c r="CO233" s="71">
        <f t="shared" si="113"/>
        <v>42369</v>
      </c>
      <c r="CP233" s="46"/>
      <c r="CQ233" s="72"/>
      <c r="CR233" s="47"/>
      <c r="CS233" s="287" t="e">
        <f>+SUMIFS(#REF!,#REF!,AH233)</f>
        <v>#REF!</v>
      </c>
      <c r="CT233" s="288" t="e">
        <f>+SUMIFS(#REF!,#REF!,BD233)+SUMIFS(#REF!,#REF!,BJ233)+SUMIFS(#REF!,#REF!,BP233)</f>
        <v>#REF!</v>
      </c>
      <c r="CU233" s="229" t="e">
        <f t="shared" si="105"/>
        <v>#REF!</v>
      </c>
      <c r="CV233" s="225"/>
      <c r="CW233" s="58" t="str">
        <f t="shared" si="109"/>
        <v>EJECUCION</v>
      </c>
      <c r="CX233" s="292"/>
      <c r="CY233" s="60" t="str">
        <f t="shared" si="110"/>
        <v>ACTA DE INICIO</v>
      </c>
      <c r="CZ233" s="58">
        <f t="shared" si="111"/>
        <v>42369</v>
      </c>
      <c r="DA233" s="59" t="e">
        <f t="shared" si="103"/>
        <v>#VALUE!</v>
      </c>
      <c r="DB233" s="160" t="e">
        <f t="shared" si="112"/>
        <v>#VALUE!</v>
      </c>
      <c r="DC233" s="301" t="e">
        <f t="shared" si="104"/>
        <v>#VALUE!</v>
      </c>
      <c r="DD233" s="299"/>
      <c r="DE233" s="59" t="e">
        <f t="shared" si="100"/>
        <v>#VALUE!</v>
      </c>
      <c r="DF233" s="303" t="e">
        <f t="shared" si="101"/>
        <v>#REF!</v>
      </c>
    </row>
    <row r="234" spans="2:110" ht="63" customHeight="1" x14ac:dyDescent="0.25">
      <c r="B234" s="75"/>
      <c r="C234" s="1">
        <f t="shared" ref="C234:C258" si="116">+IF(U234="",0,U234)</f>
        <v>0</v>
      </c>
      <c r="D234" s="1"/>
      <c r="E234" s="2" t="s">
        <v>1784</v>
      </c>
      <c r="F234" s="479" t="s">
        <v>1652</v>
      </c>
      <c r="G234" s="523" t="s">
        <v>1055</v>
      </c>
      <c r="H234" s="16">
        <v>42248</v>
      </c>
      <c r="I234" s="56" t="s">
        <v>110</v>
      </c>
      <c r="J234" s="14" t="s">
        <v>124</v>
      </c>
      <c r="K234" s="74" t="s">
        <v>1618</v>
      </c>
      <c r="L234" s="5">
        <v>300</v>
      </c>
      <c r="M234" s="13">
        <v>432117</v>
      </c>
      <c r="N234" s="13" t="s">
        <v>1619</v>
      </c>
      <c r="O234" s="8">
        <v>1032000000</v>
      </c>
      <c r="P234" s="80"/>
      <c r="Q234" s="4"/>
      <c r="R234" s="69"/>
      <c r="S234" s="231"/>
      <c r="T234" s="70"/>
      <c r="U234" s="77"/>
      <c r="V234" s="203"/>
      <c r="W234" s="204"/>
      <c r="X234" s="14" t="s">
        <v>21</v>
      </c>
      <c r="Y234" s="14" t="s">
        <v>21</v>
      </c>
      <c r="Z234" s="14" t="s">
        <v>80</v>
      </c>
      <c r="AA234" s="14" t="s">
        <v>80</v>
      </c>
      <c r="AB234" s="57"/>
      <c r="AC234" s="15"/>
      <c r="AD234" s="2"/>
      <c r="AE234" s="4"/>
      <c r="AF234" s="6" t="s">
        <v>769</v>
      </c>
      <c r="AG234" s="4" t="s">
        <v>1617</v>
      </c>
      <c r="AH234" s="524"/>
      <c r="AI234" s="23"/>
      <c r="AJ234" s="305" t="e">
        <v>#N/A</v>
      </c>
      <c r="AK234" s="305" t="e">
        <v>#N/A</v>
      </c>
      <c r="AL234" s="306" t="e">
        <v>#N/A</v>
      </c>
      <c r="AM234" s="8"/>
      <c r="AN234" s="8"/>
      <c r="AO234" s="11"/>
      <c r="AP234" s="18">
        <f t="shared" si="89"/>
        <v>0</v>
      </c>
      <c r="AQ234" s="24" t="s">
        <v>1620</v>
      </c>
      <c r="AR234" s="25" t="s">
        <v>1124</v>
      </c>
      <c r="AS234" s="25" t="s">
        <v>1621</v>
      </c>
      <c r="AT234" s="25"/>
      <c r="AU234" s="27"/>
      <c r="AV234" s="23">
        <f>+AU234</f>
        <v>0</v>
      </c>
      <c r="AW234" s="4">
        <v>42338</v>
      </c>
      <c r="AX234" s="8">
        <f t="shared" ref="AX234:AX258" si="117">+AW234-AV234</f>
        <v>42338</v>
      </c>
      <c r="AY234" s="7">
        <f>+AW234+(5*365)</f>
        <v>44163</v>
      </c>
      <c r="AZ234" s="8"/>
      <c r="BA234" s="212"/>
      <c r="BB234" s="17" t="e">
        <f>LOOKUP(BA234,#REF!,#REF!)</f>
        <v>#REF!</v>
      </c>
      <c r="BC234" s="310"/>
      <c r="BD234" s="63"/>
      <c r="BE234" s="28"/>
      <c r="BF234" s="30"/>
      <c r="BG234" s="30"/>
      <c r="BH234" s="28"/>
      <c r="BI234" s="31"/>
      <c r="BJ234" s="66"/>
      <c r="BK234" s="79"/>
      <c r="BL234" s="32"/>
      <c r="BM234" s="32"/>
      <c r="BN234" s="55"/>
      <c r="BO234" s="33"/>
      <c r="BP234" s="67"/>
      <c r="BQ234" s="73"/>
      <c r="BR234" s="35"/>
      <c r="BS234" s="36"/>
      <c r="BT234" s="62"/>
      <c r="BU234" s="37"/>
      <c r="BV234" s="316">
        <f t="shared" si="96"/>
        <v>0</v>
      </c>
      <c r="BW234" s="317">
        <f t="shared" si="97"/>
        <v>0</v>
      </c>
      <c r="BX234" s="234">
        <f t="shared" si="98"/>
        <v>0</v>
      </c>
      <c r="BY234" s="41"/>
      <c r="BZ234" s="29"/>
      <c r="CA234" s="29"/>
      <c r="CB234" s="29"/>
      <c r="CC234" s="40"/>
      <c r="CD234" s="42"/>
      <c r="CE234" s="34"/>
      <c r="CF234" s="34"/>
      <c r="CG234" s="34"/>
      <c r="CH234" s="33"/>
      <c r="CI234" s="43"/>
      <c r="CJ234" s="44"/>
      <c r="CK234" s="38"/>
      <c r="CL234" s="38"/>
      <c r="CM234" s="39"/>
      <c r="CN234" s="45"/>
      <c r="CO234" s="71">
        <f t="shared" si="113"/>
        <v>42338</v>
      </c>
      <c r="CP234" s="46"/>
      <c r="CQ234" s="72"/>
      <c r="CR234" s="47"/>
      <c r="CS234" s="287" t="e">
        <f>+SUMIFS(#REF!,#REF!,AH234)</f>
        <v>#REF!</v>
      </c>
      <c r="CT234" s="288" t="e">
        <f>+SUMIFS(#REF!,#REF!,BD234)+SUMIFS(#REF!,#REF!,BJ234)+SUMIFS(#REF!,#REF!,BP234)</f>
        <v>#REF!</v>
      </c>
      <c r="CU234" s="229" t="e">
        <f t="shared" si="105"/>
        <v>#REF!</v>
      </c>
      <c r="CV234" s="225"/>
      <c r="CW234" s="58">
        <f t="shared" si="109"/>
        <v>0</v>
      </c>
      <c r="CX234" s="292"/>
      <c r="CY234" s="60">
        <f t="shared" si="110"/>
        <v>0</v>
      </c>
      <c r="CZ234" s="58">
        <f t="shared" si="111"/>
        <v>42338</v>
      </c>
      <c r="DA234" s="59">
        <f t="shared" si="103"/>
        <v>42338</v>
      </c>
      <c r="DB234" s="160">
        <f t="shared" si="112"/>
        <v>42277</v>
      </c>
      <c r="DC234" s="301">
        <f t="shared" si="104"/>
        <v>99.855921394491943</v>
      </c>
      <c r="DD234" s="299"/>
      <c r="DE234" s="59">
        <f t="shared" si="100"/>
        <v>99.855921394491943</v>
      </c>
      <c r="DF234" s="303" t="e">
        <f t="shared" si="101"/>
        <v>#REF!</v>
      </c>
    </row>
    <row r="235" spans="2:110" ht="57.75" customHeight="1" x14ac:dyDescent="0.25">
      <c r="B235" s="75"/>
      <c r="C235" s="1">
        <f t="shared" si="116"/>
        <v>0</v>
      </c>
      <c r="D235" s="1"/>
      <c r="E235" s="2" t="s">
        <v>1784</v>
      </c>
      <c r="F235" s="479" t="s">
        <v>1651</v>
      </c>
      <c r="G235" s="523" t="s">
        <v>1056</v>
      </c>
      <c r="H235" s="16">
        <v>42248</v>
      </c>
      <c r="I235" s="56" t="s">
        <v>110</v>
      </c>
      <c r="J235" s="14" t="s">
        <v>124</v>
      </c>
      <c r="K235" s="74" t="s">
        <v>1622</v>
      </c>
      <c r="L235" s="5">
        <v>301</v>
      </c>
      <c r="M235" s="13">
        <v>432121</v>
      </c>
      <c r="N235" s="13" t="s">
        <v>1619</v>
      </c>
      <c r="O235" s="8">
        <v>788357781</v>
      </c>
      <c r="P235" s="80"/>
      <c r="Q235" s="4"/>
      <c r="R235" s="69"/>
      <c r="S235" s="231"/>
      <c r="T235" s="70"/>
      <c r="U235" s="77"/>
      <c r="V235" s="203"/>
      <c r="W235" s="204"/>
      <c r="X235" s="14" t="s">
        <v>21</v>
      </c>
      <c r="Y235" s="14" t="s">
        <v>21</v>
      </c>
      <c r="Z235" s="14" t="s">
        <v>80</v>
      </c>
      <c r="AA235" s="14" t="s">
        <v>80</v>
      </c>
      <c r="AB235" s="57"/>
      <c r="AC235" s="15"/>
      <c r="AD235" s="2"/>
      <c r="AE235" s="4"/>
      <c r="AF235" s="6" t="s">
        <v>767</v>
      </c>
      <c r="AG235" s="4" t="s">
        <v>1617</v>
      </c>
      <c r="AH235" s="524"/>
      <c r="AI235" s="23"/>
      <c r="AJ235" s="305" t="e">
        <v>#N/A</v>
      </c>
      <c r="AK235" s="305" t="e">
        <v>#N/A</v>
      </c>
      <c r="AL235" s="306" t="e">
        <v>#N/A</v>
      </c>
      <c r="AM235" s="8"/>
      <c r="AN235" s="8"/>
      <c r="AO235" s="11"/>
      <c r="AP235" s="18">
        <f t="shared" si="89"/>
        <v>0</v>
      </c>
      <c r="AQ235" s="24" t="s">
        <v>1620</v>
      </c>
      <c r="AR235" s="25" t="s">
        <v>1124</v>
      </c>
      <c r="AS235" s="25" t="s">
        <v>1621</v>
      </c>
      <c r="AT235" s="25"/>
      <c r="AU235" s="27"/>
      <c r="AV235" s="23">
        <f>+AU235</f>
        <v>0</v>
      </c>
      <c r="AW235" s="4">
        <v>42338</v>
      </c>
      <c r="AX235" s="8">
        <f t="shared" si="117"/>
        <v>42338</v>
      </c>
      <c r="AY235" s="7">
        <f>+AW235+(5*365)</f>
        <v>44163</v>
      </c>
      <c r="AZ235" s="8"/>
      <c r="BA235" s="212"/>
      <c r="BB235" s="17" t="e">
        <f>LOOKUP(BA235,#REF!,#REF!)</f>
        <v>#REF!</v>
      </c>
      <c r="BC235" s="310"/>
      <c r="BD235" s="63"/>
      <c r="BE235" s="28"/>
      <c r="BF235" s="30"/>
      <c r="BG235" s="30"/>
      <c r="BH235" s="28"/>
      <c r="BI235" s="31"/>
      <c r="BJ235" s="66"/>
      <c r="BK235" s="79"/>
      <c r="BL235" s="32"/>
      <c r="BM235" s="32"/>
      <c r="BN235" s="55"/>
      <c r="BO235" s="33"/>
      <c r="BP235" s="67"/>
      <c r="BQ235" s="73"/>
      <c r="BR235" s="35"/>
      <c r="BS235" s="36"/>
      <c r="BT235" s="62"/>
      <c r="BU235" s="37"/>
      <c r="BV235" s="316">
        <f t="shared" si="96"/>
        <v>0</v>
      </c>
      <c r="BW235" s="317">
        <f t="shared" si="97"/>
        <v>0</v>
      </c>
      <c r="BX235" s="234">
        <f t="shared" si="98"/>
        <v>0</v>
      </c>
      <c r="BY235" s="41"/>
      <c r="BZ235" s="29"/>
      <c r="CA235" s="29"/>
      <c r="CB235" s="29"/>
      <c r="CC235" s="40"/>
      <c r="CD235" s="42"/>
      <c r="CE235" s="34"/>
      <c r="CF235" s="34"/>
      <c r="CG235" s="34"/>
      <c r="CH235" s="33"/>
      <c r="CI235" s="43"/>
      <c r="CJ235" s="44"/>
      <c r="CK235" s="38"/>
      <c r="CL235" s="38"/>
      <c r="CM235" s="39"/>
      <c r="CN235" s="45"/>
      <c r="CO235" s="71">
        <f t="shared" si="113"/>
        <v>42338</v>
      </c>
      <c r="CP235" s="46"/>
      <c r="CQ235" s="72"/>
      <c r="CR235" s="47"/>
      <c r="CS235" s="287" t="e">
        <f>+SUMIFS(#REF!,#REF!,AH235)</f>
        <v>#REF!</v>
      </c>
      <c r="CT235" s="288" t="e">
        <f>+SUMIFS(#REF!,#REF!,BD235)+SUMIFS(#REF!,#REF!,BJ235)+SUMIFS(#REF!,#REF!,BP235)</f>
        <v>#REF!</v>
      </c>
      <c r="CU235" s="229" t="e">
        <f t="shared" si="105"/>
        <v>#REF!</v>
      </c>
      <c r="CV235" s="225"/>
      <c r="CW235" s="58">
        <f t="shared" si="109"/>
        <v>0</v>
      </c>
      <c r="CX235" s="292"/>
      <c r="CY235" s="60">
        <f t="shared" si="110"/>
        <v>0</v>
      </c>
      <c r="CZ235" s="58">
        <f t="shared" si="111"/>
        <v>42338</v>
      </c>
      <c r="DA235" s="59">
        <f t="shared" si="103"/>
        <v>42338</v>
      </c>
      <c r="DB235" s="160">
        <f t="shared" si="112"/>
        <v>42277</v>
      </c>
      <c r="DC235" s="301">
        <f t="shared" si="104"/>
        <v>99.855921394491943</v>
      </c>
      <c r="DD235" s="299"/>
      <c r="DE235" s="59">
        <f t="shared" si="100"/>
        <v>99.855921394491943</v>
      </c>
      <c r="DF235" s="303" t="e">
        <f t="shared" si="101"/>
        <v>#REF!</v>
      </c>
    </row>
    <row r="236" spans="2:110" ht="81" customHeight="1" x14ac:dyDescent="0.25">
      <c r="B236" s="308" t="s">
        <v>1674</v>
      </c>
      <c r="C236" s="1">
        <f t="shared" si="116"/>
        <v>133</v>
      </c>
      <c r="D236" s="222" t="s">
        <v>1668</v>
      </c>
      <c r="E236" s="2" t="s">
        <v>33</v>
      </c>
      <c r="F236" s="479" t="s">
        <v>1654</v>
      </c>
      <c r="G236" s="523" t="s">
        <v>1625</v>
      </c>
      <c r="H236" s="16">
        <v>42251</v>
      </c>
      <c r="I236" s="56" t="s">
        <v>105</v>
      </c>
      <c r="J236" s="14" t="s">
        <v>125</v>
      </c>
      <c r="K236" s="74" t="s">
        <v>1797</v>
      </c>
      <c r="L236" s="5">
        <v>298</v>
      </c>
      <c r="M236" s="13">
        <v>801615</v>
      </c>
      <c r="N236" s="13" t="s">
        <v>1105</v>
      </c>
      <c r="O236" s="8">
        <v>5200000</v>
      </c>
      <c r="P236" s="80" t="s">
        <v>20</v>
      </c>
      <c r="Q236" s="4" t="s">
        <v>15</v>
      </c>
      <c r="R236" s="69"/>
      <c r="S236" s="231"/>
      <c r="T236" s="70"/>
      <c r="U236" s="77">
        <v>133</v>
      </c>
      <c r="V236" s="203">
        <v>42257</v>
      </c>
      <c r="W236" s="204"/>
      <c r="X236" s="14" t="s">
        <v>58</v>
      </c>
      <c r="Y236" s="14" t="s">
        <v>123</v>
      </c>
      <c r="Z236" s="14" t="s">
        <v>80</v>
      </c>
      <c r="AA236" s="14" t="s">
        <v>80</v>
      </c>
      <c r="AB236" s="57" t="s">
        <v>1629</v>
      </c>
      <c r="AC236" s="15">
        <v>52065735</v>
      </c>
      <c r="AD236" s="2"/>
      <c r="AE236" s="4">
        <v>42256</v>
      </c>
      <c r="AF236" s="6" t="s">
        <v>760</v>
      </c>
      <c r="AG236" s="4" t="s">
        <v>305</v>
      </c>
      <c r="AH236" s="524">
        <v>179215</v>
      </c>
      <c r="AI236" s="23">
        <v>42256</v>
      </c>
      <c r="AJ236" s="305" t="s">
        <v>680</v>
      </c>
      <c r="AK236" s="306" t="s">
        <v>1696</v>
      </c>
      <c r="AL236" s="306" t="s">
        <v>711</v>
      </c>
      <c r="AM236" s="8">
        <f>+AN236/4</f>
        <v>1300000</v>
      </c>
      <c r="AN236" s="8">
        <v>5200000</v>
      </c>
      <c r="AO236" s="11"/>
      <c r="AP236" s="18">
        <f t="shared" si="89"/>
        <v>5200000</v>
      </c>
      <c r="AQ236" s="24" t="s">
        <v>40</v>
      </c>
      <c r="AR236" s="25" t="s">
        <v>101</v>
      </c>
      <c r="AS236" s="25" t="s">
        <v>101</v>
      </c>
      <c r="AT236" s="25" t="s">
        <v>101</v>
      </c>
      <c r="AU236" s="27" t="s">
        <v>101</v>
      </c>
      <c r="AV236" s="23">
        <v>42256</v>
      </c>
      <c r="AW236" s="4">
        <v>42369</v>
      </c>
      <c r="AX236" s="8">
        <f t="shared" si="117"/>
        <v>113</v>
      </c>
      <c r="AY236" s="8"/>
      <c r="AZ236" s="8"/>
      <c r="BA236" s="212" t="s">
        <v>1630</v>
      </c>
      <c r="BB236" s="17" t="e">
        <f>LOOKUP(BA236,#REF!,#REF!)</f>
        <v>#REF!</v>
      </c>
      <c r="BC236" s="312" t="s">
        <v>1736</v>
      </c>
      <c r="BD236" s="63"/>
      <c r="BE236" s="28"/>
      <c r="BF236" s="30"/>
      <c r="BG236" s="30"/>
      <c r="BH236" s="28"/>
      <c r="BI236" s="31"/>
      <c r="BJ236" s="66"/>
      <c r="BK236" s="79"/>
      <c r="BL236" s="32"/>
      <c r="BM236" s="32"/>
      <c r="BN236" s="55"/>
      <c r="BO236" s="33"/>
      <c r="BP236" s="67"/>
      <c r="BQ236" s="73"/>
      <c r="BR236" s="35"/>
      <c r="BS236" s="36"/>
      <c r="BT236" s="62"/>
      <c r="BU236" s="37"/>
      <c r="BV236" s="316">
        <f t="shared" si="96"/>
        <v>0</v>
      </c>
      <c r="BW236" s="317">
        <f t="shared" si="97"/>
        <v>0</v>
      </c>
      <c r="BX236" s="234">
        <f t="shared" si="98"/>
        <v>5200000</v>
      </c>
      <c r="BY236" s="41"/>
      <c r="BZ236" s="29"/>
      <c r="CA236" s="29"/>
      <c r="CB236" s="29"/>
      <c r="CC236" s="40"/>
      <c r="CD236" s="42"/>
      <c r="CE236" s="34"/>
      <c r="CF236" s="34"/>
      <c r="CG236" s="34"/>
      <c r="CH236" s="33"/>
      <c r="CI236" s="43"/>
      <c r="CJ236" s="44"/>
      <c r="CK236" s="38"/>
      <c r="CL236" s="38"/>
      <c r="CM236" s="39"/>
      <c r="CN236" s="45"/>
      <c r="CO236" s="71">
        <f t="shared" si="113"/>
        <v>42369</v>
      </c>
      <c r="CP236" s="46"/>
      <c r="CQ236" s="72"/>
      <c r="CR236" s="47"/>
      <c r="CS236" s="287" t="e">
        <f>+SUMIFS(#REF!,#REF!,AH236)</f>
        <v>#REF!</v>
      </c>
      <c r="CT236" s="288" t="e">
        <f>+SUMIFS(#REF!,#REF!,BD236)+SUMIFS(#REF!,#REF!,BJ236)+SUMIFS(#REF!,#REF!,BP236)</f>
        <v>#REF!</v>
      </c>
      <c r="CU236" s="229" t="e">
        <f t="shared" si="105"/>
        <v>#REF!</v>
      </c>
      <c r="CV236" s="225"/>
      <c r="CW236" s="58" t="str">
        <f t="shared" si="109"/>
        <v>EJECUCION</v>
      </c>
      <c r="CX236" s="292"/>
      <c r="CY236" s="60">
        <f t="shared" si="110"/>
        <v>42256</v>
      </c>
      <c r="CZ236" s="58">
        <f t="shared" si="111"/>
        <v>42369</v>
      </c>
      <c r="DA236" s="59">
        <f t="shared" si="103"/>
        <v>113</v>
      </c>
      <c r="DB236" s="160">
        <f t="shared" si="112"/>
        <v>21</v>
      </c>
      <c r="DC236" s="301">
        <f t="shared" si="104"/>
        <v>18.584070796460178</v>
      </c>
      <c r="DD236" s="299"/>
      <c r="DE236" s="59">
        <f t="shared" si="100"/>
        <v>18.584070796460178</v>
      </c>
      <c r="DF236" s="303" t="e">
        <f t="shared" si="101"/>
        <v>#REF!</v>
      </c>
    </row>
    <row r="237" spans="2:110" ht="99.95" customHeight="1" x14ac:dyDescent="0.25">
      <c r="B237" s="308" t="s">
        <v>1674</v>
      </c>
      <c r="C237" s="1">
        <f t="shared" si="116"/>
        <v>134</v>
      </c>
      <c r="D237" s="222" t="s">
        <v>1668</v>
      </c>
      <c r="E237" s="2" t="s">
        <v>33</v>
      </c>
      <c r="F237" s="479" t="s">
        <v>1655</v>
      </c>
      <c r="G237" s="523" t="s">
        <v>1626</v>
      </c>
      <c r="H237" s="16">
        <v>42251</v>
      </c>
      <c r="I237" s="56" t="s">
        <v>105</v>
      </c>
      <c r="J237" s="14" t="s">
        <v>125</v>
      </c>
      <c r="K237" s="74" t="s">
        <v>1628</v>
      </c>
      <c r="L237" s="5">
        <v>299</v>
      </c>
      <c r="M237" s="13">
        <v>801615</v>
      </c>
      <c r="N237" s="13" t="s">
        <v>1105</v>
      </c>
      <c r="O237" s="8">
        <v>5200000</v>
      </c>
      <c r="P237" s="80" t="s">
        <v>20</v>
      </c>
      <c r="Q237" s="4" t="s">
        <v>15</v>
      </c>
      <c r="R237" s="69"/>
      <c r="S237" s="231"/>
      <c r="T237" s="70"/>
      <c r="U237" s="77">
        <v>134</v>
      </c>
      <c r="V237" s="203">
        <v>42257</v>
      </c>
      <c r="W237" s="204"/>
      <c r="X237" s="14" t="s">
        <v>58</v>
      </c>
      <c r="Y237" s="14" t="s">
        <v>123</v>
      </c>
      <c r="Z237" s="14" t="s">
        <v>80</v>
      </c>
      <c r="AA237" s="14" t="s">
        <v>80</v>
      </c>
      <c r="AB237" s="57" t="s">
        <v>1631</v>
      </c>
      <c r="AC237" s="15">
        <v>52985088</v>
      </c>
      <c r="AD237" s="2"/>
      <c r="AE237" s="4">
        <v>42256</v>
      </c>
      <c r="AF237" s="6" t="s">
        <v>758</v>
      </c>
      <c r="AG237" s="4" t="s">
        <v>305</v>
      </c>
      <c r="AH237" s="524">
        <v>179715</v>
      </c>
      <c r="AI237" s="23">
        <v>42256</v>
      </c>
      <c r="AJ237" s="305" t="s">
        <v>680</v>
      </c>
      <c r="AK237" s="306" t="s">
        <v>1697</v>
      </c>
      <c r="AL237" s="306" t="s">
        <v>679</v>
      </c>
      <c r="AM237" s="8">
        <f>+AN237/4</f>
        <v>1300000</v>
      </c>
      <c r="AN237" s="8">
        <v>5200000</v>
      </c>
      <c r="AO237" s="11"/>
      <c r="AP237" s="18">
        <f t="shared" si="89"/>
        <v>5200000</v>
      </c>
      <c r="AQ237" s="24" t="s">
        <v>40</v>
      </c>
      <c r="AR237" s="25" t="s">
        <v>101</v>
      </c>
      <c r="AS237" s="25" t="s">
        <v>101</v>
      </c>
      <c r="AT237" s="25" t="s">
        <v>101</v>
      </c>
      <c r="AU237" s="27" t="s">
        <v>101</v>
      </c>
      <c r="AV237" s="23">
        <v>42256</v>
      </c>
      <c r="AW237" s="4">
        <v>42369</v>
      </c>
      <c r="AX237" s="8">
        <f t="shared" si="117"/>
        <v>113</v>
      </c>
      <c r="AY237" s="8"/>
      <c r="AZ237" s="8"/>
      <c r="BA237" s="212" t="s">
        <v>1630</v>
      </c>
      <c r="BB237" s="17" t="e">
        <f>LOOKUP(BA237,#REF!,#REF!)</f>
        <v>#REF!</v>
      </c>
      <c r="BC237" s="312" t="s">
        <v>1736</v>
      </c>
      <c r="BD237" s="63"/>
      <c r="BE237" s="28"/>
      <c r="BF237" s="30"/>
      <c r="BG237" s="30"/>
      <c r="BH237" s="28"/>
      <c r="BI237" s="31"/>
      <c r="BJ237" s="66"/>
      <c r="BK237" s="79"/>
      <c r="BL237" s="32"/>
      <c r="BM237" s="32"/>
      <c r="BN237" s="55"/>
      <c r="BO237" s="33"/>
      <c r="BP237" s="67"/>
      <c r="BQ237" s="73"/>
      <c r="BR237" s="35"/>
      <c r="BS237" s="36"/>
      <c r="BT237" s="62"/>
      <c r="BU237" s="37"/>
      <c r="BV237" s="316">
        <f t="shared" si="96"/>
        <v>0</v>
      </c>
      <c r="BW237" s="317">
        <f t="shared" si="97"/>
        <v>0</v>
      </c>
      <c r="BX237" s="234">
        <f t="shared" si="98"/>
        <v>5200000</v>
      </c>
      <c r="BY237" s="41"/>
      <c r="BZ237" s="29"/>
      <c r="CA237" s="29"/>
      <c r="CB237" s="29"/>
      <c r="CC237" s="40"/>
      <c r="CD237" s="42"/>
      <c r="CE237" s="34"/>
      <c r="CF237" s="34"/>
      <c r="CG237" s="34"/>
      <c r="CH237" s="33"/>
      <c r="CI237" s="43"/>
      <c r="CJ237" s="44"/>
      <c r="CK237" s="38"/>
      <c r="CL237" s="38"/>
      <c r="CM237" s="39"/>
      <c r="CN237" s="45"/>
      <c r="CO237" s="71">
        <f t="shared" si="113"/>
        <v>42369</v>
      </c>
      <c r="CP237" s="46"/>
      <c r="CQ237" s="72"/>
      <c r="CR237" s="47"/>
      <c r="CS237" s="287" t="e">
        <f>+SUMIFS(#REF!,#REF!,AH237)</f>
        <v>#REF!</v>
      </c>
      <c r="CT237" s="288" t="e">
        <f>+SUMIFS(#REF!,#REF!,BD237)+SUMIFS(#REF!,#REF!,BJ237)+SUMIFS(#REF!,#REF!,BP237)</f>
        <v>#REF!</v>
      </c>
      <c r="CU237" s="229" t="e">
        <f t="shared" si="105"/>
        <v>#REF!</v>
      </c>
      <c r="CV237" s="225"/>
      <c r="CW237" s="58" t="str">
        <f t="shared" si="109"/>
        <v>EJECUCION</v>
      </c>
      <c r="CX237" s="292"/>
      <c r="CY237" s="60">
        <f t="shared" si="110"/>
        <v>42256</v>
      </c>
      <c r="CZ237" s="58">
        <f t="shared" si="111"/>
        <v>42369</v>
      </c>
      <c r="DA237" s="59">
        <f t="shared" si="103"/>
        <v>113</v>
      </c>
      <c r="DB237" s="160">
        <f t="shared" si="112"/>
        <v>21</v>
      </c>
      <c r="DC237" s="301">
        <f t="shared" si="104"/>
        <v>18.584070796460178</v>
      </c>
      <c r="DD237" s="299"/>
      <c r="DE237" s="59">
        <f t="shared" si="100"/>
        <v>18.584070796460178</v>
      </c>
      <c r="DF237" s="303" t="e">
        <f t="shared" si="101"/>
        <v>#REF!</v>
      </c>
    </row>
    <row r="238" spans="2:110" ht="99.95" customHeight="1" x14ac:dyDescent="0.25">
      <c r="B238" s="308" t="s">
        <v>1674</v>
      </c>
      <c r="C238" s="1">
        <f t="shared" si="116"/>
        <v>132</v>
      </c>
      <c r="D238" s="1"/>
      <c r="E238" s="2" t="s">
        <v>221</v>
      </c>
      <c r="F238" s="479" t="s">
        <v>1667</v>
      </c>
      <c r="G238" s="523" t="s">
        <v>1627</v>
      </c>
      <c r="H238" s="16">
        <v>42251</v>
      </c>
      <c r="I238" s="56" t="s">
        <v>105</v>
      </c>
      <c r="J238" s="14" t="s">
        <v>68</v>
      </c>
      <c r="K238" s="74" t="s">
        <v>1643</v>
      </c>
      <c r="L238" s="5">
        <v>296</v>
      </c>
      <c r="M238" s="13">
        <v>801217</v>
      </c>
      <c r="N238" s="13" t="s">
        <v>1105</v>
      </c>
      <c r="O238" s="8">
        <v>16000000</v>
      </c>
      <c r="P238" s="80" t="s">
        <v>20</v>
      </c>
      <c r="Q238" s="4" t="s">
        <v>15</v>
      </c>
      <c r="R238" s="69"/>
      <c r="S238" s="231"/>
      <c r="T238" s="70"/>
      <c r="U238" s="77">
        <v>132</v>
      </c>
      <c r="V238" s="203">
        <v>42258</v>
      </c>
      <c r="W238" s="204"/>
      <c r="X238" s="14" t="s">
        <v>58</v>
      </c>
      <c r="Y238" s="14" t="s">
        <v>151</v>
      </c>
      <c r="Z238" s="14" t="s">
        <v>80</v>
      </c>
      <c r="AA238" s="14" t="s">
        <v>80</v>
      </c>
      <c r="AB238" s="57" t="s">
        <v>377</v>
      </c>
      <c r="AC238" s="15">
        <v>79672351</v>
      </c>
      <c r="AD238" s="2"/>
      <c r="AE238" s="4">
        <v>42256</v>
      </c>
      <c r="AF238" s="6" t="s">
        <v>718</v>
      </c>
      <c r="AG238" s="4" t="s">
        <v>305</v>
      </c>
      <c r="AH238" s="524">
        <v>178115</v>
      </c>
      <c r="AI238" s="23">
        <v>42256</v>
      </c>
      <c r="AJ238" s="305" t="s">
        <v>680</v>
      </c>
      <c r="AK238" s="306" t="s">
        <v>807</v>
      </c>
      <c r="AL238" s="306" t="s">
        <v>679</v>
      </c>
      <c r="AM238" s="8"/>
      <c r="AN238" s="8">
        <v>16000000</v>
      </c>
      <c r="AO238" s="11"/>
      <c r="AP238" s="18">
        <f t="shared" si="89"/>
        <v>16000000</v>
      </c>
      <c r="AQ238" s="24" t="s">
        <v>40</v>
      </c>
      <c r="AR238" s="25" t="s">
        <v>101</v>
      </c>
      <c r="AS238" s="25" t="s">
        <v>101</v>
      </c>
      <c r="AT238" s="25" t="s">
        <v>101</v>
      </c>
      <c r="AU238" s="27" t="s">
        <v>101</v>
      </c>
      <c r="AV238" s="345">
        <v>42256</v>
      </c>
      <c r="AW238" s="4">
        <v>42369</v>
      </c>
      <c r="AX238" s="8">
        <f t="shared" si="117"/>
        <v>113</v>
      </c>
      <c r="AY238" s="8"/>
      <c r="AZ238" s="8"/>
      <c r="BA238" s="212" t="s">
        <v>79</v>
      </c>
      <c r="BB238" s="17" t="e">
        <f>LOOKUP(BA238,#REF!,#REF!)</f>
        <v>#REF!</v>
      </c>
      <c r="BC238" s="310"/>
      <c r="BD238" s="63"/>
      <c r="BE238" s="28"/>
      <c r="BF238" s="30"/>
      <c r="BG238" s="30"/>
      <c r="BH238" s="28"/>
      <c r="BI238" s="31"/>
      <c r="BJ238" s="66"/>
      <c r="BK238" s="79"/>
      <c r="BL238" s="32"/>
      <c r="BM238" s="32"/>
      <c r="BN238" s="55"/>
      <c r="BO238" s="33"/>
      <c r="BP238" s="67"/>
      <c r="BQ238" s="73"/>
      <c r="BR238" s="35"/>
      <c r="BS238" s="36"/>
      <c r="BT238" s="62"/>
      <c r="BU238" s="37"/>
      <c r="BV238" s="316">
        <f t="shared" si="96"/>
        <v>0</v>
      </c>
      <c r="BW238" s="317">
        <f t="shared" si="97"/>
        <v>0</v>
      </c>
      <c r="BX238" s="234">
        <f t="shared" si="98"/>
        <v>16000000</v>
      </c>
      <c r="BY238" s="41"/>
      <c r="BZ238" s="29"/>
      <c r="CA238" s="29"/>
      <c r="CB238" s="29"/>
      <c r="CC238" s="40"/>
      <c r="CD238" s="42"/>
      <c r="CE238" s="34"/>
      <c r="CF238" s="34"/>
      <c r="CG238" s="34"/>
      <c r="CH238" s="33"/>
      <c r="CI238" s="43"/>
      <c r="CJ238" s="44"/>
      <c r="CK238" s="38"/>
      <c r="CL238" s="38"/>
      <c r="CM238" s="39"/>
      <c r="CN238" s="45"/>
      <c r="CO238" s="71">
        <f t="shared" si="113"/>
        <v>42369</v>
      </c>
      <c r="CP238" s="46"/>
      <c r="CQ238" s="72"/>
      <c r="CR238" s="47"/>
      <c r="CS238" s="287" t="e">
        <f>+SUMIFS(#REF!,#REF!,AH238)</f>
        <v>#REF!</v>
      </c>
      <c r="CT238" s="288" t="e">
        <f>+SUMIFS(#REF!,#REF!,BD238)+SUMIFS(#REF!,#REF!,BJ238)+SUMIFS(#REF!,#REF!,BP238)</f>
        <v>#REF!</v>
      </c>
      <c r="CU238" s="229" t="e">
        <f t="shared" si="105"/>
        <v>#REF!</v>
      </c>
      <c r="CV238" s="225"/>
      <c r="CW238" s="58" t="str">
        <f t="shared" si="109"/>
        <v>EJECUCION</v>
      </c>
      <c r="CX238" s="292"/>
      <c r="CY238" s="60">
        <f t="shared" si="110"/>
        <v>42256</v>
      </c>
      <c r="CZ238" s="58">
        <f t="shared" si="111"/>
        <v>42369</v>
      </c>
      <c r="DA238" s="59">
        <f t="shared" si="103"/>
        <v>113</v>
      </c>
      <c r="DB238" s="160">
        <f t="shared" si="112"/>
        <v>21</v>
      </c>
      <c r="DC238" s="301">
        <f t="shared" si="104"/>
        <v>18.584070796460178</v>
      </c>
      <c r="DD238" s="299"/>
      <c r="DE238" s="59">
        <f t="shared" si="100"/>
        <v>18.584070796460178</v>
      </c>
      <c r="DF238" s="303" t="e">
        <f t="shared" si="101"/>
        <v>#REF!</v>
      </c>
    </row>
    <row r="239" spans="2:110" ht="99.95" customHeight="1" x14ac:dyDescent="0.25">
      <c r="B239" s="308" t="s">
        <v>1674</v>
      </c>
      <c r="C239" s="1">
        <f t="shared" si="116"/>
        <v>135</v>
      </c>
      <c r="D239" s="1"/>
      <c r="E239" s="2" t="s">
        <v>32</v>
      </c>
      <c r="F239" s="479" t="s">
        <v>1660</v>
      </c>
      <c r="G239" s="523" t="s">
        <v>1501</v>
      </c>
      <c r="H239" s="16">
        <v>42251</v>
      </c>
      <c r="I239" s="56" t="s">
        <v>105</v>
      </c>
      <c r="J239" s="14" t="s">
        <v>68</v>
      </c>
      <c r="K239" s="74" t="s">
        <v>1637</v>
      </c>
      <c r="L239" s="5">
        <v>295</v>
      </c>
      <c r="M239" s="13">
        <v>801217</v>
      </c>
      <c r="N239" s="13" t="s">
        <v>1105</v>
      </c>
      <c r="O239" s="8">
        <v>12000000</v>
      </c>
      <c r="P239" s="80" t="s">
        <v>20</v>
      </c>
      <c r="Q239" s="4" t="s">
        <v>15</v>
      </c>
      <c r="R239" s="69"/>
      <c r="S239" s="231"/>
      <c r="T239" s="70"/>
      <c r="U239" s="77">
        <v>135</v>
      </c>
      <c r="V239" s="203">
        <v>42261</v>
      </c>
      <c r="W239" s="204"/>
      <c r="X239" s="14" t="s">
        <v>58</v>
      </c>
      <c r="Y239" s="14" t="s">
        <v>151</v>
      </c>
      <c r="Z239" s="14" t="s">
        <v>80</v>
      </c>
      <c r="AA239" s="14" t="s">
        <v>80</v>
      </c>
      <c r="AB239" s="57" t="s">
        <v>375</v>
      </c>
      <c r="AC239" s="15">
        <v>79262899</v>
      </c>
      <c r="AD239" s="2"/>
      <c r="AE239" s="4">
        <v>42257</v>
      </c>
      <c r="AF239" s="6" t="s">
        <v>763</v>
      </c>
      <c r="AG239" s="4" t="s">
        <v>305</v>
      </c>
      <c r="AH239" s="524">
        <v>180015</v>
      </c>
      <c r="AI239" s="23">
        <v>42257</v>
      </c>
      <c r="AJ239" s="305" t="s">
        <v>680</v>
      </c>
      <c r="AK239" s="306" t="s">
        <v>850</v>
      </c>
      <c r="AL239" s="306" t="s">
        <v>684</v>
      </c>
      <c r="AM239" s="8"/>
      <c r="AN239" s="8">
        <v>12000000</v>
      </c>
      <c r="AO239" s="11"/>
      <c r="AP239" s="18">
        <f t="shared" si="89"/>
        <v>12000000</v>
      </c>
      <c r="AQ239" s="24" t="s">
        <v>40</v>
      </c>
      <c r="AR239" s="25" t="s">
        <v>101</v>
      </c>
      <c r="AS239" s="25" t="s">
        <v>101</v>
      </c>
      <c r="AT239" s="25" t="s">
        <v>101</v>
      </c>
      <c r="AU239" s="27" t="s">
        <v>101</v>
      </c>
      <c r="AV239" s="23">
        <v>42257</v>
      </c>
      <c r="AW239" s="4">
        <v>42369</v>
      </c>
      <c r="AX239" s="8">
        <f t="shared" si="117"/>
        <v>112</v>
      </c>
      <c r="AY239" s="8"/>
      <c r="AZ239" s="8"/>
      <c r="BA239" s="212" t="s">
        <v>79</v>
      </c>
      <c r="BB239" s="17" t="e">
        <f>LOOKUP(BA239,#REF!,#REF!)</f>
        <v>#REF!</v>
      </c>
      <c r="BC239" s="310"/>
      <c r="BD239" s="63"/>
      <c r="BE239" s="28"/>
      <c r="BF239" s="30"/>
      <c r="BG239" s="30"/>
      <c r="BH239" s="28"/>
      <c r="BI239" s="31"/>
      <c r="BJ239" s="66"/>
      <c r="BK239" s="79"/>
      <c r="BL239" s="32"/>
      <c r="BM239" s="32"/>
      <c r="BN239" s="55"/>
      <c r="BO239" s="33"/>
      <c r="BP239" s="67"/>
      <c r="BQ239" s="73"/>
      <c r="BR239" s="35"/>
      <c r="BS239" s="36"/>
      <c r="BT239" s="62"/>
      <c r="BU239" s="37"/>
      <c r="BV239" s="316">
        <f t="shared" si="96"/>
        <v>0</v>
      </c>
      <c r="BW239" s="317">
        <f t="shared" si="97"/>
        <v>0</v>
      </c>
      <c r="BX239" s="234">
        <f t="shared" si="98"/>
        <v>12000000</v>
      </c>
      <c r="BY239" s="41"/>
      <c r="BZ239" s="29"/>
      <c r="CA239" s="29"/>
      <c r="CB239" s="29"/>
      <c r="CC239" s="40"/>
      <c r="CD239" s="42"/>
      <c r="CE239" s="34"/>
      <c r="CF239" s="34"/>
      <c r="CG239" s="34"/>
      <c r="CH239" s="33"/>
      <c r="CI239" s="43"/>
      <c r="CJ239" s="44"/>
      <c r="CK239" s="38"/>
      <c r="CL239" s="38"/>
      <c r="CM239" s="39"/>
      <c r="CN239" s="45"/>
      <c r="CO239" s="71">
        <f t="shared" si="113"/>
        <v>42369</v>
      </c>
      <c r="CP239" s="46"/>
      <c r="CQ239" s="72"/>
      <c r="CR239" s="47"/>
      <c r="CS239" s="287" t="e">
        <f>+SUMIFS(#REF!,#REF!,AH239)</f>
        <v>#REF!</v>
      </c>
      <c r="CT239" s="288" t="e">
        <f>+SUMIFS(#REF!,#REF!,BD239)+SUMIFS(#REF!,#REF!,BJ239)+SUMIFS(#REF!,#REF!,BP239)</f>
        <v>#REF!</v>
      </c>
      <c r="CU239" s="229" t="e">
        <f t="shared" si="105"/>
        <v>#REF!</v>
      </c>
      <c r="CV239" s="225"/>
      <c r="CW239" s="58" t="str">
        <f t="shared" si="109"/>
        <v>EJECUCION</v>
      </c>
      <c r="CX239" s="292"/>
      <c r="CY239" s="60">
        <f t="shared" si="110"/>
        <v>42257</v>
      </c>
      <c r="CZ239" s="58">
        <f t="shared" si="111"/>
        <v>42369</v>
      </c>
      <c r="DA239" s="59">
        <f t="shared" si="103"/>
        <v>112</v>
      </c>
      <c r="DB239" s="160">
        <f t="shared" si="112"/>
        <v>20</v>
      </c>
      <c r="DC239" s="301">
        <f t="shared" si="104"/>
        <v>17.857142857142858</v>
      </c>
      <c r="DD239" s="299"/>
      <c r="DE239" s="59">
        <f t="shared" si="100"/>
        <v>17.857142857142858</v>
      </c>
      <c r="DF239" s="303" t="e">
        <f t="shared" si="101"/>
        <v>#REF!</v>
      </c>
    </row>
    <row r="240" spans="2:110" ht="76.5" customHeight="1" x14ac:dyDescent="0.25">
      <c r="B240" s="308" t="s">
        <v>1674</v>
      </c>
      <c r="C240" s="1">
        <f t="shared" si="116"/>
        <v>137</v>
      </c>
      <c r="D240" s="1"/>
      <c r="E240" s="2" t="s">
        <v>221</v>
      </c>
      <c r="F240" s="479" t="s">
        <v>1701</v>
      </c>
      <c r="G240" s="523" t="s">
        <v>1632</v>
      </c>
      <c r="H240" s="16">
        <v>42256</v>
      </c>
      <c r="I240" s="56" t="s">
        <v>105</v>
      </c>
      <c r="J240" s="14" t="s">
        <v>1644</v>
      </c>
      <c r="K240" s="74" t="s">
        <v>1798</v>
      </c>
      <c r="L240" s="5">
        <v>304</v>
      </c>
      <c r="M240" s="13">
        <v>801116</v>
      </c>
      <c r="N240" s="13" t="s">
        <v>1105</v>
      </c>
      <c r="O240" s="8">
        <v>13066667</v>
      </c>
      <c r="P240" s="80" t="s">
        <v>20</v>
      </c>
      <c r="Q240" s="4" t="s">
        <v>15</v>
      </c>
      <c r="R240" s="69"/>
      <c r="S240" s="231"/>
      <c r="T240" s="70"/>
      <c r="U240" s="77">
        <v>137</v>
      </c>
      <c r="V240" s="203">
        <v>42265</v>
      </c>
      <c r="W240" s="204"/>
      <c r="X240" s="14" t="s">
        <v>58</v>
      </c>
      <c r="Y240" s="14" t="s">
        <v>123</v>
      </c>
      <c r="Z240" s="14" t="s">
        <v>80</v>
      </c>
      <c r="AA240" s="14" t="s">
        <v>80</v>
      </c>
      <c r="AB240" s="57" t="s">
        <v>53</v>
      </c>
      <c r="AC240" s="15">
        <v>93366585</v>
      </c>
      <c r="AD240" s="2"/>
      <c r="AE240" s="4">
        <v>42264</v>
      </c>
      <c r="AF240" s="6" t="s">
        <v>772</v>
      </c>
      <c r="AG240" s="4" t="s">
        <v>305</v>
      </c>
      <c r="AH240" s="524">
        <v>182115</v>
      </c>
      <c r="AI240" s="23">
        <v>42264</v>
      </c>
      <c r="AJ240" s="305" t="s">
        <v>680</v>
      </c>
      <c r="AK240" s="306" t="s">
        <v>803</v>
      </c>
      <c r="AL240" s="306" t="s">
        <v>678</v>
      </c>
      <c r="AM240" s="8">
        <v>3500000</v>
      </c>
      <c r="AN240" s="8">
        <v>13066667</v>
      </c>
      <c r="AO240" s="11"/>
      <c r="AP240" s="18">
        <f t="shared" si="89"/>
        <v>13066667</v>
      </c>
      <c r="AQ240" s="24" t="s">
        <v>40</v>
      </c>
      <c r="AR240" s="25" t="s">
        <v>101</v>
      </c>
      <c r="AS240" s="25" t="s">
        <v>101</v>
      </c>
      <c r="AT240" s="25" t="s">
        <v>101</v>
      </c>
      <c r="AU240" s="27" t="s">
        <v>101</v>
      </c>
      <c r="AV240" s="23">
        <v>42264</v>
      </c>
      <c r="AW240" s="4">
        <v>42369</v>
      </c>
      <c r="AX240" s="8">
        <f t="shared" si="117"/>
        <v>105</v>
      </c>
      <c r="AY240" s="8"/>
      <c r="AZ240" s="8"/>
      <c r="BA240" s="212" t="s">
        <v>252</v>
      </c>
      <c r="BB240" s="17" t="e">
        <f>LOOKUP(BA240,#REF!,#REF!)</f>
        <v>#REF!</v>
      </c>
      <c r="BC240" s="310"/>
      <c r="BD240" s="63"/>
      <c r="BE240" s="28"/>
      <c r="BF240" s="30"/>
      <c r="BG240" s="30"/>
      <c r="BH240" s="28"/>
      <c r="BI240" s="31"/>
      <c r="BJ240" s="66"/>
      <c r="BK240" s="79"/>
      <c r="BL240" s="32"/>
      <c r="BM240" s="32"/>
      <c r="BN240" s="55"/>
      <c r="BO240" s="33"/>
      <c r="BP240" s="67"/>
      <c r="BQ240" s="73"/>
      <c r="BR240" s="35"/>
      <c r="BS240" s="36"/>
      <c r="BT240" s="62"/>
      <c r="BU240" s="37"/>
      <c r="BV240" s="316">
        <f t="shared" si="96"/>
        <v>0</v>
      </c>
      <c r="BW240" s="317">
        <f t="shared" si="97"/>
        <v>0</v>
      </c>
      <c r="BX240" s="234">
        <f t="shared" si="98"/>
        <v>13066667</v>
      </c>
      <c r="BY240" s="41"/>
      <c r="BZ240" s="29"/>
      <c r="CA240" s="29"/>
      <c r="CB240" s="29"/>
      <c r="CC240" s="40"/>
      <c r="CD240" s="42"/>
      <c r="CE240" s="34"/>
      <c r="CF240" s="34"/>
      <c r="CG240" s="34"/>
      <c r="CH240" s="33"/>
      <c r="CI240" s="43"/>
      <c r="CJ240" s="44"/>
      <c r="CK240" s="38"/>
      <c r="CL240" s="38"/>
      <c r="CM240" s="39"/>
      <c r="CN240" s="45"/>
      <c r="CO240" s="71">
        <f t="shared" si="113"/>
        <v>42369</v>
      </c>
      <c r="CP240" s="46"/>
      <c r="CQ240" s="72"/>
      <c r="CR240" s="47"/>
      <c r="CS240" s="287" t="e">
        <f>+SUMIFS(#REF!,#REF!,AH240)</f>
        <v>#REF!</v>
      </c>
      <c r="CT240" s="288" t="e">
        <f>+SUMIFS(#REF!,#REF!,BD240)+SUMIFS(#REF!,#REF!,BJ240)+SUMIFS(#REF!,#REF!,BP240)</f>
        <v>#REF!</v>
      </c>
      <c r="CU240" s="229" t="e">
        <f t="shared" si="105"/>
        <v>#REF!</v>
      </c>
      <c r="CV240" s="225"/>
      <c r="CW240" s="58" t="str">
        <f t="shared" si="109"/>
        <v>EJECUCION</v>
      </c>
      <c r="CX240" s="292"/>
      <c r="CY240" s="60">
        <f t="shared" si="110"/>
        <v>42264</v>
      </c>
      <c r="CZ240" s="58">
        <f t="shared" si="111"/>
        <v>42369</v>
      </c>
      <c r="DA240" s="59">
        <f t="shared" si="103"/>
        <v>105</v>
      </c>
      <c r="DB240" s="160">
        <f t="shared" si="112"/>
        <v>13</v>
      </c>
      <c r="DC240" s="301">
        <f t="shared" si="104"/>
        <v>12.380952380952381</v>
      </c>
      <c r="DD240" s="299"/>
      <c r="DE240" s="59">
        <f t="shared" si="100"/>
        <v>12.380952380952381</v>
      </c>
      <c r="DF240" s="303" t="e">
        <f t="shared" si="101"/>
        <v>#REF!</v>
      </c>
    </row>
    <row r="241" spans="2:110" ht="99.95" customHeight="1" x14ac:dyDescent="0.25">
      <c r="B241" s="308" t="s">
        <v>1674</v>
      </c>
      <c r="C241" s="1">
        <f t="shared" si="116"/>
        <v>136</v>
      </c>
      <c r="D241" s="1"/>
      <c r="E241" s="2" t="s">
        <v>32</v>
      </c>
      <c r="F241" s="479" t="s">
        <v>1661</v>
      </c>
      <c r="G241" s="523" t="s">
        <v>1633</v>
      </c>
      <c r="H241" s="16">
        <v>42256</v>
      </c>
      <c r="I241" s="56" t="s">
        <v>105</v>
      </c>
      <c r="J241" s="14" t="s">
        <v>68</v>
      </c>
      <c r="K241" s="74" t="s">
        <v>1638</v>
      </c>
      <c r="L241" s="5">
        <v>293</v>
      </c>
      <c r="M241" s="13">
        <v>801116</v>
      </c>
      <c r="N241" s="13" t="s">
        <v>1639</v>
      </c>
      <c r="O241" s="8">
        <v>36000000</v>
      </c>
      <c r="P241" s="80" t="s">
        <v>20</v>
      </c>
      <c r="Q241" s="4" t="s">
        <v>15</v>
      </c>
      <c r="R241" s="69"/>
      <c r="S241" s="231"/>
      <c r="T241" s="70"/>
      <c r="U241" s="77">
        <v>136</v>
      </c>
      <c r="V241" s="203">
        <v>42262</v>
      </c>
      <c r="W241" s="204"/>
      <c r="X241" s="14" t="s">
        <v>58</v>
      </c>
      <c r="Y241" s="14" t="s">
        <v>151</v>
      </c>
      <c r="Z241" s="14" t="s">
        <v>80</v>
      </c>
      <c r="AA241" s="14" t="s">
        <v>80</v>
      </c>
      <c r="AB241" s="57" t="s">
        <v>1640</v>
      </c>
      <c r="AC241" s="15">
        <v>900265378</v>
      </c>
      <c r="AD241" s="2" t="s">
        <v>74</v>
      </c>
      <c r="AE241" s="4">
        <v>42258</v>
      </c>
      <c r="AF241" s="6" t="s">
        <v>764</v>
      </c>
      <c r="AG241" s="4" t="s">
        <v>305</v>
      </c>
      <c r="AH241" s="524">
        <v>180115</v>
      </c>
      <c r="AI241" s="23">
        <v>42105</v>
      </c>
      <c r="AJ241" s="305" t="s">
        <v>680</v>
      </c>
      <c r="AK241" s="306" t="s">
        <v>1670</v>
      </c>
      <c r="AL241" s="306" t="s">
        <v>681</v>
      </c>
      <c r="AM241" s="8"/>
      <c r="AN241" s="8">
        <v>36000000</v>
      </c>
      <c r="AO241" s="11"/>
      <c r="AP241" s="18">
        <f t="shared" si="89"/>
        <v>36000000</v>
      </c>
      <c r="AQ241" s="24" t="s">
        <v>40</v>
      </c>
      <c r="AR241" s="25" t="s">
        <v>101</v>
      </c>
      <c r="AS241" s="25" t="s">
        <v>101</v>
      </c>
      <c r="AT241" s="25" t="s">
        <v>101</v>
      </c>
      <c r="AU241" s="27" t="s">
        <v>101</v>
      </c>
      <c r="AV241" s="23">
        <v>42261</v>
      </c>
      <c r="AW241" s="4">
        <v>42369</v>
      </c>
      <c r="AX241" s="8">
        <f t="shared" si="117"/>
        <v>108</v>
      </c>
      <c r="AY241" s="8"/>
      <c r="AZ241" s="8"/>
      <c r="BA241" s="212" t="s">
        <v>79</v>
      </c>
      <c r="BB241" s="17" t="e">
        <f>LOOKUP(BA241,#REF!,#REF!)</f>
        <v>#REF!</v>
      </c>
      <c r="BC241" s="310"/>
      <c r="BD241" s="63"/>
      <c r="BE241" s="28"/>
      <c r="BF241" s="30"/>
      <c r="BG241" s="30"/>
      <c r="BH241" s="28"/>
      <c r="BI241" s="31"/>
      <c r="BJ241" s="66"/>
      <c r="BK241" s="79"/>
      <c r="BL241" s="32"/>
      <c r="BM241" s="32"/>
      <c r="BN241" s="55"/>
      <c r="BO241" s="33"/>
      <c r="BP241" s="67"/>
      <c r="BQ241" s="73"/>
      <c r="BR241" s="35"/>
      <c r="BS241" s="36"/>
      <c r="BT241" s="62"/>
      <c r="BU241" s="37"/>
      <c r="BV241" s="316">
        <f t="shared" si="96"/>
        <v>0</v>
      </c>
      <c r="BW241" s="317">
        <f t="shared" si="97"/>
        <v>0</v>
      </c>
      <c r="BX241" s="234">
        <f t="shared" si="98"/>
        <v>36000000</v>
      </c>
      <c r="BY241" s="41"/>
      <c r="BZ241" s="29"/>
      <c r="CA241" s="29"/>
      <c r="CB241" s="29"/>
      <c r="CC241" s="40"/>
      <c r="CD241" s="42"/>
      <c r="CE241" s="34"/>
      <c r="CF241" s="34"/>
      <c r="CG241" s="34"/>
      <c r="CH241" s="33"/>
      <c r="CI241" s="43"/>
      <c r="CJ241" s="44"/>
      <c r="CK241" s="38"/>
      <c r="CL241" s="38"/>
      <c r="CM241" s="39"/>
      <c r="CN241" s="45"/>
      <c r="CO241" s="71">
        <f t="shared" si="113"/>
        <v>42369</v>
      </c>
      <c r="CP241" s="46"/>
      <c r="CQ241" s="72"/>
      <c r="CR241" s="47"/>
      <c r="CS241" s="287" t="e">
        <f>+SUMIFS(#REF!,#REF!,AH241)</f>
        <v>#REF!</v>
      </c>
      <c r="CT241" s="288" t="e">
        <f>+SUMIFS(#REF!,#REF!,BD241)+SUMIFS(#REF!,#REF!,BJ241)+SUMIFS(#REF!,#REF!,BP241)</f>
        <v>#REF!</v>
      </c>
      <c r="CU241" s="229" t="e">
        <f t="shared" si="105"/>
        <v>#REF!</v>
      </c>
      <c r="CV241" s="225"/>
      <c r="CW241" s="58" t="str">
        <f t="shared" si="109"/>
        <v>EJECUCION</v>
      </c>
      <c r="CX241" s="292"/>
      <c r="CY241" s="60">
        <f t="shared" si="110"/>
        <v>42261</v>
      </c>
      <c r="CZ241" s="58">
        <f t="shared" si="111"/>
        <v>42369</v>
      </c>
      <c r="DA241" s="59">
        <f t="shared" si="103"/>
        <v>108</v>
      </c>
      <c r="DB241" s="160">
        <f t="shared" si="112"/>
        <v>16</v>
      </c>
      <c r="DC241" s="301">
        <f t="shared" si="104"/>
        <v>14.814814814814813</v>
      </c>
      <c r="DD241" s="299"/>
      <c r="DE241" s="59">
        <f t="shared" si="100"/>
        <v>14.814814814814813</v>
      </c>
      <c r="DF241" s="303" t="e">
        <f t="shared" si="101"/>
        <v>#REF!</v>
      </c>
    </row>
    <row r="242" spans="2:110" ht="68.25" customHeight="1" x14ac:dyDescent="0.25">
      <c r="B242" s="308" t="s">
        <v>1674</v>
      </c>
      <c r="C242" s="1">
        <f t="shared" si="116"/>
        <v>138</v>
      </c>
      <c r="D242" s="1"/>
      <c r="E242" s="2" t="s">
        <v>221</v>
      </c>
      <c r="F242" s="479" t="s">
        <v>1702</v>
      </c>
      <c r="G242" s="523" t="s">
        <v>1634</v>
      </c>
      <c r="H242" s="16">
        <v>42257</v>
      </c>
      <c r="I242" s="56" t="s">
        <v>105</v>
      </c>
      <c r="J242" s="14" t="s">
        <v>132</v>
      </c>
      <c r="K242" s="74" t="s">
        <v>1645</v>
      </c>
      <c r="L242" s="5">
        <v>291</v>
      </c>
      <c r="M242" s="13">
        <v>801116</v>
      </c>
      <c r="N242" s="13" t="s">
        <v>1639</v>
      </c>
      <c r="O242" s="8">
        <v>12950000</v>
      </c>
      <c r="P242" s="80" t="s">
        <v>20</v>
      </c>
      <c r="Q242" s="4" t="s">
        <v>15</v>
      </c>
      <c r="R242" s="69"/>
      <c r="S242" s="231"/>
      <c r="T242" s="70"/>
      <c r="U242" s="77">
        <v>138</v>
      </c>
      <c r="V242" s="203">
        <v>42268</v>
      </c>
      <c r="W242" s="204"/>
      <c r="X242" s="14" t="s">
        <v>58</v>
      </c>
      <c r="Y242" s="14" t="s">
        <v>123</v>
      </c>
      <c r="Z242" s="14" t="s">
        <v>80</v>
      </c>
      <c r="AA242" s="14" t="s">
        <v>80</v>
      </c>
      <c r="AB242" s="57" t="s">
        <v>1538</v>
      </c>
      <c r="AC242" s="15">
        <v>3001080</v>
      </c>
      <c r="AD242" s="2"/>
      <c r="AE242" s="4">
        <v>42264</v>
      </c>
      <c r="AF242" s="6" t="s">
        <v>761</v>
      </c>
      <c r="AG242" s="4" t="s">
        <v>305</v>
      </c>
      <c r="AH242" s="524">
        <v>183315</v>
      </c>
      <c r="AI242" s="23">
        <v>42264</v>
      </c>
      <c r="AJ242" s="305" t="s">
        <v>680</v>
      </c>
      <c r="AK242" s="306" t="s">
        <v>713</v>
      </c>
      <c r="AL242" s="306" t="s">
        <v>678</v>
      </c>
      <c r="AM242" s="8">
        <v>3500000</v>
      </c>
      <c r="AN242" s="8">
        <v>12950000</v>
      </c>
      <c r="AO242" s="11"/>
      <c r="AP242" s="18">
        <f t="shared" si="89"/>
        <v>12950000</v>
      </c>
      <c r="AQ242" s="24" t="s">
        <v>40</v>
      </c>
      <c r="AR242" s="25" t="s">
        <v>101</v>
      </c>
      <c r="AS242" s="25" t="s">
        <v>101</v>
      </c>
      <c r="AT242" s="25" t="s">
        <v>101</v>
      </c>
      <c r="AU242" s="27" t="s">
        <v>101</v>
      </c>
      <c r="AV242" s="23">
        <v>42264</v>
      </c>
      <c r="AW242" s="4">
        <v>42369</v>
      </c>
      <c r="AX242" s="8">
        <f t="shared" si="117"/>
        <v>105</v>
      </c>
      <c r="AY242" s="8"/>
      <c r="AZ242" s="8"/>
      <c r="BA242" s="212" t="s">
        <v>116</v>
      </c>
      <c r="BB242" s="17" t="e">
        <f>LOOKUP(BA242,#REF!,#REF!)</f>
        <v>#REF!</v>
      </c>
      <c r="BC242" s="310"/>
      <c r="BD242" s="63"/>
      <c r="BE242" s="28"/>
      <c r="BF242" s="30"/>
      <c r="BG242" s="30"/>
      <c r="BH242" s="28"/>
      <c r="BI242" s="31"/>
      <c r="BJ242" s="66"/>
      <c r="BK242" s="79"/>
      <c r="BL242" s="32"/>
      <c r="BM242" s="32"/>
      <c r="BN242" s="55"/>
      <c r="BO242" s="33"/>
      <c r="BP242" s="67"/>
      <c r="BQ242" s="73"/>
      <c r="BR242" s="35"/>
      <c r="BS242" s="36"/>
      <c r="BT242" s="62"/>
      <c r="BU242" s="37"/>
      <c r="BV242" s="316">
        <f t="shared" si="96"/>
        <v>0</v>
      </c>
      <c r="BW242" s="317">
        <f t="shared" si="97"/>
        <v>0</v>
      </c>
      <c r="BX242" s="234">
        <f t="shared" si="98"/>
        <v>12950000</v>
      </c>
      <c r="BY242" s="41"/>
      <c r="BZ242" s="29"/>
      <c r="CA242" s="29"/>
      <c r="CB242" s="29"/>
      <c r="CC242" s="40"/>
      <c r="CD242" s="42"/>
      <c r="CE242" s="34"/>
      <c r="CF242" s="34"/>
      <c r="CG242" s="34"/>
      <c r="CH242" s="33"/>
      <c r="CI242" s="43"/>
      <c r="CJ242" s="44"/>
      <c r="CK242" s="38"/>
      <c r="CL242" s="38"/>
      <c r="CM242" s="39"/>
      <c r="CN242" s="45"/>
      <c r="CO242" s="71">
        <f t="shared" si="113"/>
        <v>42369</v>
      </c>
      <c r="CP242" s="46"/>
      <c r="CQ242" s="72"/>
      <c r="CR242" s="47"/>
      <c r="CS242" s="287" t="e">
        <f>+SUMIFS(#REF!,#REF!,AH242)</f>
        <v>#REF!</v>
      </c>
      <c r="CT242" s="288" t="e">
        <f>+SUMIFS(#REF!,#REF!,BD242)+SUMIFS(#REF!,#REF!,BJ242)+SUMIFS(#REF!,#REF!,BP242)</f>
        <v>#REF!</v>
      </c>
      <c r="CU242" s="229" t="e">
        <f t="shared" si="105"/>
        <v>#REF!</v>
      </c>
      <c r="CV242" s="225"/>
      <c r="CW242" s="58" t="str">
        <f t="shared" si="109"/>
        <v>EJECUCION</v>
      </c>
      <c r="CX242" s="292"/>
      <c r="CY242" s="60">
        <f t="shared" si="110"/>
        <v>42264</v>
      </c>
      <c r="CZ242" s="58">
        <f t="shared" si="111"/>
        <v>42369</v>
      </c>
      <c r="DA242" s="59">
        <f t="shared" si="103"/>
        <v>105</v>
      </c>
      <c r="DB242" s="160">
        <f t="shared" si="112"/>
        <v>13</v>
      </c>
      <c r="DC242" s="301">
        <f t="shared" si="104"/>
        <v>12.380952380952381</v>
      </c>
      <c r="DD242" s="299"/>
      <c r="DE242" s="59">
        <f t="shared" si="100"/>
        <v>12.380952380952381</v>
      </c>
      <c r="DF242" s="303" t="e">
        <f t="shared" si="101"/>
        <v>#REF!</v>
      </c>
    </row>
    <row r="243" spans="2:110" ht="80.25" customHeight="1" x14ac:dyDescent="0.25">
      <c r="B243" s="308" t="s">
        <v>1674</v>
      </c>
      <c r="C243" s="1">
        <f t="shared" si="116"/>
        <v>139</v>
      </c>
      <c r="D243" s="1"/>
      <c r="E243" s="2" t="s">
        <v>32</v>
      </c>
      <c r="F243" s="479" t="s">
        <v>1703</v>
      </c>
      <c r="G243" s="523" t="s">
        <v>1635</v>
      </c>
      <c r="H243" s="16">
        <v>42258</v>
      </c>
      <c r="I243" s="56" t="s">
        <v>105</v>
      </c>
      <c r="J243" s="14" t="s">
        <v>125</v>
      </c>
      <c r="K243" s="74" t="s">
        <v>1641</v>
      </c>
      <c r="L243" s="5">
        <v>297</v>
      </c>
      <c r="M243" s="13">
        <v>801615</v>
      </c>
      <c r="N243" s="13" t="s">
        <v>1105</v>
      </c>
      <c r="O243" s="8">
        <v>8000000</v>
      </c>
      <c r="P243" s="80" t="s">
        <v>20</v>
      </c>
      <c r="Q243" s="4" t="s">
        <v>15</v>
      </c>
      <c r="R243" s="69"/>
      <c r="S243" s="231"/>
      <c r="T243" s="70"/>
      <c r="U243" s="77">
        <v>139</v>
      </c>
      <c r="V243" s="203">
        <v>42268</v>
      </c>
      <c r="W243" s="204"/>
      <c r="X243" s="14" t="s">
        <v>58</v>
      </c>
      <c r="Y243" s="14" t="s">
        <v>123</v>
      </c>
      <c r="Z243" s="14" t="s">
        <v>80</v>
      </c>
      <c r="AA243" s="14" t="s">
        <v>80</v>
      </c>
      <c r="AB243" s="57" t="s">
        <v>1642</v>
      </c>
      <c r="AC243" s="15">
        <v>1014217532</v>
      </c>
      <c r="AD243" s="2"/>
      <c r="AE243" s="4">
        <v>42264</v>
      </c>
      <c r="AF243" s="6" t="s">
        <v>766</v>
      </c>
      <c r="AG243" s="4" t="s">
        <v>305</v>
      </c>
      <c r="AH243" s="524">
        <v>183415</v>
      </c>
      <c r="AI243" s="23">
        <v>42264</v>
      </c>
      <c r="AJ243" s="305" t="s">
        <v>680</v>
      </c>
      <c r="AK243" s="306" t="s">
        <v>1672</v>
      </c>
      <c r="AL243" s="306" t="s">
        <v>678</v>
      </c>
      <c r="AM243" s="8">
        <v>2000000</v>
      </c>
      <c r="AN243" s="8">
        <v>8000000</v>
      </c>
      <c r="AO243" s="11"/>
      <c r="AP243" s="18">
        <f t="shared" si="89"/>
        <v>8000000</v>
      </c>
      <c r="AQ243" s="24" t="s">
        <v>40</v>
      </c>
      <c r="AR243" s="25" t="s">
        <v>101</v>
      </c>
      <c r="AS243" s="25" t="s">
        <v>101</v>
      </c>
      <c r="AT243" s="25" t="s">
        <v>101</v>
      </c>
      <c r="AU243" s="27" t="s">
        <v>101</v>
      </c>
      <c r="AV243" s="345">
        <v>42264</v>
      </c>
      <c r="AW243" s="4">
        <v>42369</v>
      </c>
      <c r="AX243" s="8">
        <f t="shared" si="117"/>
        <v>105</v>
      </c>
      <c r="AY243" s="8"/>
      <c r="AZ243" s="8"/>
      <c r="BA243" s="212" t="s">
        <v>219</v>
      </c>
      <c r="BB243" s="17" t="e">
        <f>LOOKUP(BA243,#REF!,#REF!)</f>
        <v>#REF!</v>
      </c>
      <c r="BC243" s="310"/>
      <c r="BD243" s="63"/>
      <c r="BE243" s="28"/>
      <c r="BF243" s="30"/>
      <c r="BG243" s="30"/>
      <c r="BH243" s="28"/>
      <c r="BI243" s="31"/>
      <c r="BJ243" s="66"/>
      <c r="BK243" s="79"/>
      <c r="BL243" s="32"/>
      <c r="BM243" s="32"/>
      <c r="BN243" s="55"/>
      <c r="BO243" s="33"/>
      <c r="BP243" s="67"/>
      <c r="BQ243" s="73"/>
      <c r="BR243" s="35"/>
      <c r="BS243" s="36"/>
      <c r="BT243" s="62"/>
      <c r="BU243" s="37"/>
      <c r="BV243" s="316">
        <f t="shared" si="96"/>
        <v>0</v>
      </c>
      <c r="BW243" s="317">
        <f t="shared" si="97"/>
        <v>0</v>
      </c>
      <c r="BX243" s="234">
        <f t="shared" si="98"/>
        <v>8000000</v>
      </c>
      <c r="BY243" s="41"/>
      <c r="BZ243" s="29"/>
      <c r="CA243" s="29"/>
      <c r="CB243" s="29"/>
      <c r="CC243" s="40"/>
      <c r="CD243" s="42"/>
      <c r="CE243" s="34"/>
      <c r="CF243" s="34"/>
      <c r="CG243" s="34"/>
      <c r="CH243" s="33"/>
      <c r="CI243" s="43"/>
      <c r="CJ243" s="44"/>
      <c r="CK243" s="38"/>
      <c r="CL243" s="38"/>
      <c r="CM243" s="39"/>
      <c r="CN243" s="45"/>
      <c r="CO243" s="71">
        <f t="shared" si="113"/>
        <v>42369</v>
      </c>
      <c r="CP243" s="46"/>
      <c r="CQ243" s="72"/>
      <c r="CR243" s="47"/>
      <c r="CS243" s="287" t="e">
        <f>+SUMIFS(#REF!,#REF!,AH243)</f>
        <v>#REF!</v>
      </c>
      <c r="CT243" s="288" t="e">
        <f>+SUMIFS(#REF!,#REF!,BD243)+SUMIFS(#REF!,#REF!,BJ243)+SUMIFS(#REF!,#REF!,BP243)</f>
        <v>#REF!</v>
      </c>
      <c r="CU243" s="229" t="e">
        <f t="shared" si="105"/>
        <v>#REF!</v>
      </c>
      <c r="CV243" s="225"/>
      <c r="CW243" s="58" t="str">
        <f t="shared" si="109"/>
        <v>EJECUCION</v>
      </c>
      <c r="CX243" s="292"/>
      <c r="CY243" s="60">
        <f t="shared" si="110"/>
        <v>42264</v>
      </c>
      <c r="CZ243" s="58">
        <f t="shared" si="111"/>
        <v>42369</v>
      </c>
      <c r="DA243" s="59">
        <f t="shared" si="103"/>
        <v>105</v>
      </c>
      <c r="DB243" s="160">
        <f t="shared" si="112"/>
        <v>13</v>
      </c>
      <c r="DC243" s="301">
        <f t="shared" si="104"/>
        <v>12.380952380952381</v>
      </c>
      <c r="DD243" s="299"/>
      <c r="DE243" s="59">
        <f t="shared" si="100"/>
        <v>12.380952380952381</v>
      </c>
      <c r="DF243" s="303" t="e">
        <f t="shared" si="101"/>
        <v>#REF!</v>
      </c>
    </row>
    <row r="244" spans="2:110" ht="57" customHeight="1" x14ac:dyDescent="0.25">
      <c r="B244" s="308" t="s">
        <v>1674</v>
      </c>
      <c r="C244" s="1">
        <f t="shared" si="116"/>
        <v>140</v>
      </c>
      <c r="D244" s="1"/>
      <c r="E244" s="2" t="s">
        <v>221</v>
      </c>
      <c r="F244" s="479" t="s">
        <v>1704</v>
      </c>
      <c r="G244" s="523" t="s">
        <v>1636</v>
      </c>
      <c r="H244" s="16">
        <v>42261</v>
      </c>
      <c r="I244" s="56" t="s">
        <v>105</v>
      </c>
      <c r="J244" s="14" t="s">
        <v>121</v>
      </c>
      <c r="K244" s="74" t="s">
        <v>1646</v>
      </c>
      <c r="L244" s="5">
        <v>290</v>
      </c>
      <c r="M244" s="13">
        <v>801116</v>
      </c>
      <c r="N244" s="13" t="s">
        <v>1639</v>
      </c>
      <c r="O244" s="8">
        <v>12500000</v>
      </c>
      <c r="P244" s="80" t="s">
        <v>20</v>
      </c>
      <c r="Q244" s="4" t="s">
        <v>15</v>
      </c>
      <c r="R244" s="69"/>
      <c r="S244" s="231"/>
      <c r="T244" s="70"/>
      <c r="U244" s="77">
        <v>140</v>
      </c>
      <c r="V244" s="203">
        <v>42269</v>
      </c>
      <c r="W244" s="204"/>
      <c r="X244" s="14" t="s">
        <v>58</v>
      </c>
      <c r="Y244" s="14" t="s">
        <v>151</v>
      </c>
      <c r="Z244" s="14" t="s">
        <v>80</v>
      </c>
      <c r="AA244" s="14" t="s">
        <v>80</v>
      </c>
      <c r="AB244" s="57" t="s">
        <v>44</v>
      </c>
      <c r="AC244" s="15">
        <v>5825755</v>
      </c>
      <c r="AD244" s="2"/>
      <c r="AE244" s="4">
        <v>42265</v>
      </c>
      <c r="AF244" s="6" t="s">
        <v>771</v>
      </c>
      <c r="AG244" s="4" t="s">
        <v>305</v>
      </c>
      <c r="AH244" s="524">
        <v>183915</v>
      </c>
      <c r="AI244" s="23">
        <v>42265</v>
      </c>
      <c r="AJ244" s="4" t="s">
        <v>680</v>
      </c>
      <c r="AK244" s="4" t="s">
        <v>703</v>
      </c>
      <c r="AL244" s="4" t="s">
        <v>684</v>
      </c>
      <c r="AM244" s="8">
        <v>3500000</v>
      </c>
      <c r="AN244" s="8">
        <v>12500000</v>
      </c>
      <c r="AO244" s="11"/>
      <c r="AP244" s="18">
        <f t="shared" si="89"/>
        <v>12500000</v>
      </c>
      <c r="AQ244" s="24" t="s">
        <v>40</v>
      </c>
      <c r="AR244" s="25" t="s">
        <v>101</v>
      </c>
      <c r="AS244" s="25" t="s">
        <v>101</v>
      </c>
      <c r="AT244" s="25" t="s">
        <v>101</v>
      </c>
      <c r="AU244" s="27" t="s">
        <v>101</v>
      </c>
      <c r="AV244" s="345">
        <v>42265</v>
      </c>
      <c r="AW244" s="4">
        <v>42369</v>
      </c>
      <c r="AX244" s="8">
        <f t="shared" si="117"/>
        <v>104</v>
      </c>
      <c r="AY244" s="8"/>
      <c r="AZ244" s="8"/>
      <c r="BA244" s="212" t="s">
        <v>43</v>
      </c>
      <c r="BB244" s="17" t="e">
        <f>LOOKUP(BA244,#REF!,#REF!)</f>
        <v>#REF!</v>
      </c>
      <c r="BC244" s="310"/>
      <c r="BD244" s="63"/>
      <c r="BE244" s="28"/>
      <c r="BF244" s="30"/>
      <c r="BG244" s="30"/>
      <c r="BH244" s="28"/>
      <c r="BI244" s="31"/>
      <c r="BJ244" s="66"/>
      <c r="BK244" s="79"/>
      <c r="BL244" s="32"/>
      <c r="BM244" s="32"/>
      <c r="BN244" s="55"/>
      <c r="BO244" s="33"/>
      <c r="BP244" s="67"/>
      <c r="BQ244" s="73"/>
      <c r="BR244" s="35"/>
      <c r="BS244" s="36"/>
      <c r="BT244" s="62"/>
      <c r="BU244" s="37"/>
      <c r="BV244" s="316">
        <f t="shared" si="96"/>
        <v>0</v>
      </c>
      <c r="BW244" s="317">
        <f t="shared" si="97"/>
        <v>0</v>
      </c>
      <c r="BX244" s="234">
        <f t="shared" si="98"/>
        <v>12500000</v>
      </c>
      <c r="BY244" s="41"/>
      <c r="BZ244" s="29"/>
      <c r="CA244" s="29"/>
      <c r="CB244" s="29"/>
      <c r="CC244" s="40"/>
      <c r="CD244" s="42"/>
      <c r="CE244" s="34"/>
      <c r="CF244" s="34"/>
      <c r="CG244" s="34"/>
      <c r="CH244" s="33"/>
      <c r="CI244" s="43"/>
      <c r="CJ244" s="44"/>
      <c r="CK244" s="38"/>
      <c r="CL244" s="38"/>
      <c r="CM244" s="39"/>
      <c r="CN244" s="45"/>
      <c r="CO244" s="71">
        <f t="shared" si="113"/>
        <v>42369</v>
      </c>
      <c r="CP244" s="46"/>
      <c r="CQ244" s="72"/>
      <c r="CR244" s="47"/>
      <c r="CS244" s="287" t="e">
        <f>+SUMIFS(#REF!,#REF!,AH244)</f>
        <v>#REF!</v>
      </c>
      <c r="CT244" s="288" t="e">
        <f>+SUMIFS(#REF!,#REF!,BD244)+SUMIFS(#REF!,#REF!,BJ244)+SUMIFS(#REF!,#REF!,BP244)</f>
        <v>#REF!</v>
      </c>
      <c r="CU244" s="229" t="e">
        <f t="shared" si="105"/>
        <v>#REF!</v>
      </c>
      <c r="CV244" s="225"/>
      <c r="CW244" s="58" t="str">
        <f t="shared" si="109"/>
        <v>EJECUCION</v>
      </c>
      <c r="CX244" s="292"/>
      <c r="CY244" s="60">
        <f t="shared" si="110"/>
        <v>42265</v>
      </c>
      <c r="CZ244" s="58">
        <f t="shared" si="111"/>
        <v>42369</v>
      </c>
      <c r="DA244" s="59">
        <f t="shared" si="103"/>
        <v>104</v>
      </c>
      <c r="DB244" s="160">
        <f t="shared" si="112"/>
        <v>12</v>
      </c>
      <c r="DC244" s="301">
        <f t="shared" si="104"/>
        <v>11.538461538461538</v>
      </c>
      <c r="DD244" s="299"/>
      <c r="DE244" s="59">
        <f t="shared" si="100"/>
        <v>11.538461538461538</v>
      </c>
      <c r="DF244" s="303" t="e">
        <f t="shared" si="101"/>
        <v>#REF!</v>
      </c>
    </row>
    <row r="245" spans="2:110" ht="47.25" customHeight="1" x14ac:dyDescent="0.25">
      <c r="B245" s="75"/>
      <c r="C245" s="1">
        <f t="shared" si="116"/>
        <v>61</v>
      </c>
      <c r="D245" s="1"/>
      <c r="E245" s="2" t="s">
        <v>1784</v>
      </c>
      <c r="F245" s="479" t="s">
        <v>1653</v>
      </c>
      <c r="G245" s="523" t="s">
        <v>1467</v>
      </c>
      <c r="H245" s="16">
        <v>42262</v>
      </c>
      <c r="I245" s="56" t="s">
        <v>62</v>
      </c>
      <c r="J245" s="14" t="s">
        <v>124</v>
      </c>
      <c r="K245" s="74" t="s">
        <v>1799</v>
      </c>
      <c r="L245" s="5">
        <v>279</v>
      </c>
      <c r="M245" s="13">
        <v>432115</v>
      </c>
      <c r="N245" s="13" t="s">
        <v>1043</v>
      </c>
      <c r="O245" s="8">
        <v>28900000</v>
      </c>
      <c r="P245" s="80" t="s">
        <v>20</v>
      </c>
      <c r="Q245" s="4" t="s">
        <v>15</v>
      </c>
      <c r="R245" s="69"/>
      <c r="S245" s="231"/>
      <c r="T245" s="70"/>
      <c r="U245" s="77">
        <v>61</v>
      </c>
      <c r="V245" s="203"/>
      <c r="W245" s="204"/>
      <c r="X245" s="14" t="s">
        <v>21</v>
      </c>
      <c r="Y245" s="14" t="s">
        <v>21</v>
      </c>
      <c r="Z245" s="14" t="s">
        <v>80</v>
      </c>
      <c r="AA245" s="14" t="s">
        <v>80</v>
      </c>
      <c r="AB245" s="57" t="s">
        <v>1764</v>
      </c>
      <c r="AC245" s="529">
        <v>900874341</v>
      </c>
      <c r="AD245" s="2" t="s">
        <v>34</v>
      </c>
      <c r="AE245" s="4">
        <v>42276</v>
      </c>
      <c r="AF245" s="6" t="s">
        <v>774</v>
      </c>
      <c r="AG245" s="4" t="s">
        <v>1617</v>
      </c>
      <c r="AH245" s="524">
        <v>191115</v>
      </c>
      <c r="AI245" s="23">
        <v>42277</v>
      </c>
      <c r="AJ245" s="4" t="s">
        <v>680</v>
      </c>
      <c r="AK245" s="8">
        <v>67447159276</v>
      </c>
      <c r="AL245" s="4" t="s">
        <v>679</v>
      </c>
      <c r="AM245" s="8"/>
      <c r="AN245" s="8">
        <v>24755560</v>
      </c>
      <c r="AO245" s="11"/>
      <c r="AP245" s="18">
        <f t="shared" si="89"/>
        <v>24755560</v>
      </c>
      <c r="AQ245" s="24" t="s">
        <v>40</v>
      </c>
      <c r="AR245" s="25" t="s">
        <v>101</v>
      </c>
      <c r="AS245" s="25" t="s">
        <v>101</v>
      </c>
      <c r="AT245" s="25" t="s">
        <v>101</v>
      </c>
      <c r="AU245" s="27" t="s">
        <v>101</v>
      </c>
      <c r="AV245" s="23">
        <f>+AI245</f>
        <v>42277</v>
      </c>
      <c r="AW245" s="4">
        <f>+AV245+15</f>
        <v>42292</v>
      </c>
      <c r="AX245" s="8">
        <f t="shared" si="117"/>
        <v>15</v>
      </c>
      <c r="AY245" s="8"/>
      <c r="AZ245" s="8"/>
      <c r="BA245" s="212" t="s">
        <v>115</v>
      </c>
      <c r="BB245" s="17" t="e">
        <f>LOOKUP(BA245,#REF!,#REF!)</f>
        <v>#REF!</v>
      </c>
      <c r="BC245" s="310"/>
      <c r="BD245" s="63"/>
      <c r="BE245" s="28"/>
      <c r="BF245" s="30"/>
      <c r="BG245" s="30"/>
      <c r="BH245" s="28"/>
      <c r="BI245" s="31"/>
      <c r="BJ245" s="66"/>
      <c r="BK245" s="79"/>
      <c r="BL245" s="32"/>
      <c r="BM245" s="32"/>
      <c r="BN245" s="55"/>
      <c r="BO245" s="33"/>
      <c r="BP245" s="67"/>
      <c r="BQ245" s="73"/>
      <c r="BR245" s="35"/>
      <c r="BS245" s="36"/>
      <c r="BT245" s="62"/>
      <c r="BU245" s="37"/>
      <c r="BV245" s="316">
        <f t="shared" si="96"/>
        <v>0</v>
      </c>
      <c r="BW245" s="317">
        <f t="shared" si="97"/>
        <v>0</v>
      </c>
      <c r="BX245" s="234">
        <f t="shared" si="98"/>
        <v>24755560</v>
      </c>
      <c r="BY245" s="41"/>
      <c r="BZ245" s="29"/>
      <c r="CA245" s="29"/>
      <c r="CB245" s="29"/>
      <c r="CC245" s="40"/>
      <c r="CD245" s="42"/>
      <c r="CE245" s="34"/>
      <c r="CF245" s="34"/>
      <c r="CG245" s="34"/>
      <c r="CH245" s="33"/>
      <c r="CI245" s="43"/>
      <c r="CJ245" s="44"/>
      <c r="CK245" s="38"/>
      <c r="CL245" s="38"/>
      <c r="CM245" s="39"/>
      <c r="CN245" s="45"/>
      <c r="CO245" s="71">
        <f t="shared" si="113"/>
        <v>42292</v>
      </c>
      <c r="CP245" s="46"/>
      <c r="CQ245" s="72"/>
      <c r="CR245" s="47"/>
      <c r="CS245" s="287" t="e">
        <f>+SUMIFS(#REF!,#REF!,AH245)</f>
        <v>#REF!</v>
      </c>
      <c r="CT245" s="288" t="e">
        <f>+SUMIFS(#REF!,#REF!,BD245)+SUMIFS(#REF!,#REF!,BJ245)+SUMIFS(#REF!,#REF!,BP245)</f>
        <v>#REF!</v>
      </c>
      <c r="CU245" s="229" t="e">
        <f t="shared" si="105"/>
        <v>#REF!</v>
      </c>
      <c r="CV245" s="225"/>
      <c r="CW245" s="58" t="str">
        <f t="shared" si="109"/>
        <v>EJECUCION</v>
      </c>
      <c r="CX245" s="292"/>
      <c r="CY245" s="60">
        <f t="shared" si="110"/>
        <v>42277</v>
      </c>
      <c r="CZ245" s="58">
        <f t="shared" si="111"/>
        <v>42292</v>
      </c>
      <c r="DA245" s="59">
        <f t="shared" si="103"/>
        <v>15</v>
      </c>
      <c r="DB245" s="160">
        <f t="shared" si="112"/>
        <v>0</v>
      </c>
      <c r="DC245" s="301">
        <f t="shared" si="104"/>
        <v>0</v>
      </c>
      <c r="DD245" s="299"/>
      <c r="DE245" s="59">
        <f t="shared" si="100"/>
        <v>0</v>
      </c>
      <c r="DF245" s="303" t="e">
        <f t="shared" si="101"/>
        <v>#REF!</v>
      </c>
    </row>
    <row r="246" spans="2:110" ht="50.25" customHeight="1" x14ac:dyDescent="0.25">
      <c r="B246" s="75"/>
      <c r="D246" s="1"/>
      <c r="E246" s="2" t="s">
        <v>1784</v>
      </c>
      <c r="F246" s="479" t="s">
        <v>1653</v>
      </c>
      <c r="G246" s="523" t="s">
        <v>1467</v>
      </c>
      <c r="H246" s="16">
        <v>42262</v>
      </c>
      <c r="I246" s="56" t="s">
        <v>62</v>
      </c>
      <c r="J246" s="14" t="s">
        <v>124</v>
      </c>
      <c r="K246" s="74" t="s">
        <v>1800</v>
      </c>
      <c r="L246" s="5">
        <v>279</v>
      </c>
      <c r="M246" s="13">
        <v>432115</v>
      </c>
      <c r="N246" s="13" t="s">
        <v>1043</v>
      </c>
      <c r="O246" s="8">
        <v>28900000</v>
      </c>
      <c r="P246" s="80" t="s">
        <v>20</v>
      </c>
      <c r="Q246" s="4" t="s">
        <v>15</v>
      </c>
      <c r="R246" s="69"/>
      <c r="S246" s="231"/>
      <c r="T246" s="70"/>
      <c r="U246" s="77">
        <v>62</v>
      </c>
      <c r="V246" s="203"/>
      <c r="W246" s="204"/>
      <c r="X246" s="14" t="s">
        <v>21</v>
      </c>
      <c r="Y246" s="14" t="s">
        <v>21</v>
      </c>
      <c r="Z246" s="14" t="s">
        <v>80</v>
      </c>
      <c r="AA246" s="14" t="s">
        <v>80</v>
      </c>
      <c r="AB246" s="57" t="s">
        <v>1765</v>
      </c>
      <c r="AC246" s="15" t="s">
        <v>1766</v>
      </c>
      <c r="AD246" s="2" t="s">
        <v>75</v>
      </c>
      <c r="AE246" s="4">
        <v>42276</v>
      </c>
      <c r="AF246" s="6" t="s">
        <v>774</v>
      </c>
      <c r="AG246" s="4" t="s">
        <v>1617</v>
      </c>
      <c r="AH246" s="524">
        <v>191015</v>
      </c>
      <c r="AI246" s="23">
        <v>42277</v>
      </c>
      <c r="AJ246" s="4" t="s">
        <v>675</v>
      </c>
      <c r="AK246" s="8">
        <v>36008662</v>
      </c>
      <c r="AL246" s="4" t="s">
        <v>687</v>
      </c>
      <c r="AM246" s="8"/>
      <c r="AN246" s="8">
        <v>4141200</v>
      </c>
      <c r="AO246" s="11"/>
      <c r="AP246" s="18">
        <f t="shared" si="89"/>
        <v>4141200</v>
      </c>
      <c r="AQ246" s="24" t="s">
        <v>40</v>
      </c>
      <c r="AR246" s="25" t="s">
        <v>101</v>
      </c>
      <c r="AS246" s="25" t="s">
        <v>101</v>
      </c>
      <c r="AT246" s="25" t="s">
        <v>101</v>
      </c>
      <c r="AU246" s="27" t="s">
        <v>101</v>
      </c>
      <c r="AV246" s="23">
        <f>+AI246</f>
        <v>42277</v>
      </c>
      <c r="AW246" s="4">
        <f>+AV246+15</f>
        <v>42292</v>
      </c>
      <c r="AX246" s="8">
        <f t="shared" ref="AX246" si="118">+AW246-AV246</f>
        <v>15</v>
      </c>
      <c r="AY246" s="8"/>
      <c r="AZ246" s="8"/>
      <c r="BA246" s="212" t="s">
        <v>115</v>
      </c>
      <c r="BB246" s="17" t="e">
        <f>LOOKUP(BA246,#REF!,#REF!)</f>
        <v>#REF!</v>
      </c>
      <c r="BC246" s="310"/>
      <c r="BD246" s="63"/>
      <c r="BE246" s="28"/>
      <c r="BF246" s="30"/>
      <c r="BG246" s="30"/>
      <c r="BH246" s="28"/>
      <c r="BI246" s="31"/>
      <c r="BJ246" s="66"/>
      <c r="BK246" s="79"/>
      <c r="BL246" s="32"/>
      <c r="BM246" s="32"/>
      <c r="BN246" s="55"/>
      <c r="BO246" s="33"/>
      <c r="BP246" s="67"/>
      <c r="BQ246" s="73"/>
      <c r="BR246" s="35"/>
      <c r="BS246" s="36"/>
      <c r="BT246" s="62"/>
      <c r="BU246" s="37"/>
      <c r="BV246" s="316"/>
      <c r="BW246" s="317"/>
      <c r="BX246" s="234"/>
      <c r="BY246" s="41"/>
      <c r="BZ246" s="29"/>
      <c r="CA246" s="29"/>
      <c r="CB246" s="29"/>
      <c r="CC246" s="40"/>
      <c r="CD246" s="42"/>
      <c r="CE246" s="34"/>
      <c r="CF246" s="34"/>
      <c r="CG246" s="34"/>
      <c r="CH246" s="33"/>
      <c r="CI246" s="43"/>
      <c r="CJ246" s="44"/>
      <c r="CK246" s="38"/>
      <c r="CL246" s="38"/>
      <c r="CM246" s="39"/>
      <c r="CN246" s="45"/>
      <c r="CO246" s="71"/>
      <c r="CP246" s="46"/>
      <c r="CQ246" s="72"/>
      <c r="CR246" s="47"/>
      <c r="CS246" s="287"/>
      <c r="CT246" s="288"/>
      <c r="CU246" s="229"/>
      <c r="CV246" s="225"/>
      <c r="CW246" s="58"/>
      <c r="CX246" s="292"/>
      <c r="CY246" s="60"/>
      <c r="CZ246" s="58"/>
      <c r="DA246" s="59"/>
      <c r="DB246" s="160"/>
      <c r="DC246" s="301"/>
      <c r="DD246" s="299"/>
      <c r="DE246" s="59"/>
      <c r="DF246" s="303"/>
    </row>
    <row r="247" spans="2:110" ht="63" customHeight="1" x14ac:dyDescent="0.25">
      <c r="B247" s="75"/>
      <c r="C247" s="1">
        <f t="shared" si="116"/>
        <v>0</v>
      </c>
      <c r="D247" s="1"/>
      <c r="E247" s="2" t="s">
        <v>32</v>
      </c>
      <c r="F247" s="479"/>
      <c r="G247" s="523" t="s">
        <v>1057</v>
      </c>
      <c r="H247" s="16">
        <v>42263</v>
      </c>
      <c r="I247" s="56" t="s">
        <v>110</v>
      </c>
      <c r="J247" s="14" t="s">
        <v>124</v>
      </c>
      <c r="K247" s="74" t="s">
        <v>1623</v>
      </c>
      <c r="L247" s="5">
        <v>278</v>
      </c>
      <c r="M247" s="13">
        <v>811115</v>
      </c>
      <c r="N247" s="13" t="s">
        <v>875</v>
      </c>
      <c r="O247" s="8">
        <v>99601593</v>
      </c>
      <c r="P247" s="80"/>
      <c r="Q247" s="4"/>
      <c r="R247" s="69"/>
      <c r="S247" s="231"/>
      <c r="T247" s="70"/>
      <c r="U247" s="77"/>
      <c r="V247" s="203"/>
      <c r="W247" s="204"/>
      <c r="X247" s="14" t="s">
        <v>21</v>
      </c>
      <c r="Y247" s="14" t="s">
        <v>21</v>
      </c>
      <c r="Z247" s="14" t="s">
        <v>80</v>
      </c>
      <c r="AA247" s="14" t="s">
        <v>80</v>
      </c>
      <c r="AB247" s="57"/>
      <c r="AC247" s="15"/>
      <c r="AD247" s="2"/>
      <c r="AE247" s="4"/>
      <c r="AF247" s="6" t="s">
        <v>773</v>
      </c>
      <c r="AG247" s="4" t="s">
        <v>1617</v>
      </c>
      <c r="AH247" s="524"/>
      <c r="AI247" s="23"/>
      <c r="AJ247" s="4"/>
      <c r="AK247" s="8"/>
      <c r="AL247" s="4"/>
      <c r="AM247" s="8"/>
      <c r="AN247" s="8"/>
      <c r="AO247" s="11"/>
      <c r="AP247" s="18">
        <f t="shared" si="89"/>
        <v>0</v>
      </c>
      <c r="AQ247" s="24" t="s">
        <v>1240</v>
      </c>
      <c r="AR247" s="25" t="s">
        <v>413</v>
      </c>
      <c r="AS247" s="25" t="s">
        <v>1624</v>
      </c>
      <c r="AT247" s="25"/>
      <c r="AU247" s="27"/>
      <c r="AV247" s="23">
        <f>+AU247</f>
        <v>0</v>
      </c>
      <c r="AW247" s="4">
        <f>+AV247+30</f>
        <v>30</v>
      </c>
      <c r="AX247" s="8">
        <f t="shared" si="117"/>
        <v>30</v>
      </c>
      <c r="AY247" s="7">
        <f>+AW247+(6*30)</f>
        <v>210</v>
      </c>
      <c r="AZ247" s="8"/>
      <c r="BA247" s="212"/>
      <c r="BB247" s="17" t="e">
        <f>LOOKUP(BA247,#REF!,#REF!)</f>
        <v>#REF!</v>
      </c>
      <c r="BC247" s="310"/>
      <c r="BD247" s="63"/>
      <c r="BE247" s="28"/>
      <c r="BF247" s="30"/>
      <c r="BG247" s="30"/>
      <c r="BH247" s="28"/>
      <c r="BI247" s="31"/>
      <c r="BJ247" s="66"/>
      <c r="BK247" s="79"/>
      <c r="BL247" s="32"/>
      <c r="BM247" s="32"/>
      <c r="BN247" s="55"/>
      <c r="BO247" s="33"/>
      <c r="BP247" s="67"/>
      <c r="BQ247" s="73"/>
      <c r="BR247" s="35"/>
      <c r="BS247" s="36"/>
      <c r="BT247" s="62"/>
      <c r="BU247" s="37"/>
      <c r="BV247" s="316">
        <f t="shared" si="96"/>
        <v>0</v>
      </c>
      <c r="BW247" s="317">
        <f t="shared" si="97"/>
        <v>0</v>
      </c>
      <c r="BX247" s="234">
        <f t="shared" si="98"/>
        <v>0</v>
      </c>
      <c r="BY247" s="41"/>
      <c r="BZ247" s="29"/>
      <c r="CA247" s="29"/>
      <c r="CB247" s="29"/>
      <c r="CC247" s="40"/>
      <c r="CD247" s="42"/>
      <c r="CE247" s="34"/>
      <c r="CF247" s="34"/>
      <c r="CG247" s="34"/>
      <c r="CH247" s="33"/>
      <c r="CI247" s="43"/>
      <c r="CJ247" s="44"/>
      <c r="CK247" s="38"/>
      <c r="CL247" s="38"/>
      <c r="CM247" s="39"/>
      <c r="CN247" s="45"/>
      <c r="CO247" s="71">
        <f t="shared" si="113"/>
        <v>30</v>
      </c>
      <c r="CP247" s="46"/>
      <c r="CQ247" s="72"/>
      <c r="CR247" s="47"/>
      <c r="CS247" s="287" t="e">
        <f>+SUMIFS(#REF!,#REF!,AH247)</f>
        <v>#REF!</v>
      </c>
      <c r="CT247" s="288" t="e">
        <f>+SUMIFS(#REF!,#REF!,BD247)+SUMIFS(#REF!,#REF!,BJ247)+SUMIFS(#REF!,#REF!,BP247)</f>
        <v>#REF!</v>
      </c>
      <c r="CU247" s="229" t="e">
        <f t="shared" si="105"/>
        <v>#REF!</v>
      </c>
      <c r="CV247" s="225"/>
      <c r="CW247" s="58">
        <f t="shared" si="109"/>
        <v>0</v>
      </c>
      <c r="CX247" s="292"/>
      <c r="CY247" s="60">
        <f t="shared" si="110"/>
        <v>0</v>
      </c>
      <c r="CZ247" s="58">
        <f t="shared" si="111"/>
        <v>30</v>
      </c>
      <c r="DA247" s="59">
        <f t="shared" si="103"/>
        <v>30</v>
      </c>
      <c r="DB247" s="160">
        <f t="shared" si="112"/>
        <v>42277</v>
      </c>
      <c r="DC247" s="301">
        <f t="shared" si="104"/>
        <v>100</v>
      </c>
      <c r="DD247" s="299"/>
      <c r="DE247" s="59">
        <f t="shared" si="100"/>
        <v>100</v>
      </c>
      <c r="DF247" s="303" t="e">
        <f t="shared" si="101"/>
        <v>#REF!</v>
      </c>
    </row>
    <row r="248" spans="2:110" ht="63" customHeight="1" x14ac:dyDescent="0.25">
      <c r="B248" s="308" t="s">
        <v>1674</v>
      </c>
      <c r="C248" s="1">
        <f t="shared" si="116"/>
        <v>60</v>
      </c>
      <c r="D248" s="1"/>
      <c r="E248" s="2" t="s">
        <v>32</v>
      </c>
      <c r="F248" s="479" t="s">
        <v>1528</v>
      </c>
      <c r="G248" s="523" t="s">
        <v>1408</v>
      </c>
      <c r="H248" s="16">
        <v>42180</v>
      </c>
      <c r="I248" s="56" t="s">
        <v>62</v>
      </c>
      <c r="J248" s="14" t="s">
        <v>132</v>
      </c>
      <c r="K248" s="74" t="s">
        <v>1759</v>
      </c>
      <c r="L248" s="5">
        <v>181</v>
      </c>
      <c r="M248" s="13">
        <v>432332</v>
      </c>
      <c r="N248" s="13" t="s">
        <v>1043</v>
      </c>
      <c r="O248" s="8">
        <v>19764986</v>
      </c>
      <c r="P248" s="80" t="s">
        <v>20</v>
      </c>
      <c r="Q248" s="4" t="s">
        <v>15</v>
      </c>
      <c r="R248" s="69"/>
      <c r="S248" s="231"/>
      <c r="T248" s="70"/>
      <c r="U248" s="77">
        <v>60</v>
      </c>
      <c r="V248" s="203"/>
      <c r="W248" s="204"/>
      <c r="X248" s="14" t="s">
        <v>21</v>
      </c>
      <c r="Y248" s="14" t="s">
        <v>21</v>
      </c>
      <c r="Z248" s="14" t="s">
        <v>80</v>
      </c>
      <c r="AA248" s="14" t="s">
        <v>80</v>
      </c>
      <c r="AB248" s="57" t="s">
        <v>1761</v>
      </c>
      <c r="AC248" s="15">
        <v>830084433</v>
      </c>
      <c r="AD248" s="2" t="s">
        <v>76</v>
      </c>
      <c r="AE248" s="4">
        <v>42265</v>
      </c>
      <c r="AF248" s="6" t="s">
        <v>840</v>
      </c>
      <c r="AG248" s="4" t="s">
        <v>1617</v>
      </c>
      <c r="AH248" s="524">
        <v>183815</v>
      </c>
      <c r="AI248" s="23">
        <v>42265</v>
      </c>
      <c r="AJ248" s="4" t="s">
        <v>680</v>
      </c>
      <c r="AK248" s="13">
        <v>310002126</v>
      </c>
      <c r="AL248" s="306" t="s">
        <v>678</v>
      </c>
      <c r="AM248" s="8"/>
      <c r="AN248" s="8">
        <v>9958586</v>
      </c>
      <c r="AO248" s="11"/>
      <c r="AP248" s="18">
        <f t="shared" si="89"/>
        <v>9958586</v>
      </c>
      <c r="AQ248" s="24" t="s">
        <v>40</v>
      </c>
      <c r="AR248" s="25" t="s">
        <v>101</v>
      </c>
      <c r="AS248" s="25" t="s">
        <v>101</v>
      </c>
      <c r="AT248" s="25" t="s">
        <v>101</v>
      </c>
      <c r="AU248" s="27" t="s">
        <v>101</v>
      </c>
      <c r="AV248" s="23">
        <f>+AI248</f>
        <v>42265</v>
      </c>
      <c r="AW248" s="4">
        <v>42353</v>
      </c>
      <c r="AX248" s="8">
        <f t="shared" si="117"/>
        <v>88</v>
      </c>
      <c r="AY248" s="8"/>
      <c r="AZ248" s="8"/>
      <c r="BA248" s="212" t="s">
        <v>60</v>
      </c>
      <c r="BB248" s="17" t="e">
        <f>LOOKUP(BA248,#REF!,#REF!)</f>
        <v>#REF!</v>
      </c>
      <c r="BC248" s="310"/>
      <c r="BD248" s="63"/>
      <c r="BE248" s="28"/>
      <c r="BF248" s="30"/>
      <c r="BG248" s="30"/>
      <c r="BH248" s="28"/>
      <c r="BI248" s="31"/>
      <c r="BJ248" s="66"/>
      <c r="BK248" s="79"/>
      <c r="BL248" s="32"/>
      <c r="BM248" s="32"/>
      <c r="BN248" s="55"/>
      <c r="BO248" s="33"/>
      <c r="BP248" s="67"/>
      <c r="BQ248" s="73"/>
      <c r="BR248" s="35"/>
      <c r="BS248" s="36"/>
      <c r="BT248" s="62"/>
      <c r="BU248" s="37"/>
      <c r="BV248" s="316">
        <f t="shared" si="96"/>
        <v>0</v>
      </c>
      <c r="BW248" s="317">
        <f t="shared" si="97"/>
        <v>0</v>
      </c>
      <c r="BX248" s="234">
        <f t="shared" si="98"/>
        <v>9958586</v>
      </c>
      <c r="BY248" s="41"/>
      <c r="BZ248" s="29"/>
      <c r="CA248" s="29"/>
      <c r="CB248" s="29"/>
      <c r="CC248" s="40"/>
      <c r="CD248" s="42"/>
      <c r="CE248" s="34"/>
      <c r="CF248" s="34"/>
      <c r="CG248" s="34"/>
      <c r="CH248" s="33"/>
      <c r="CI248" s="43"/>
      <c r="CJ248" s="44"/>
      <c r="CK248" s="38"/>
      <c r="CL248" s="38"/>
      <c r="CM248" s="39"/>
      <c r="CN248" s="45"/>
      <c r="CO248" s="71">
        <f t="shared" si="113"/>
        <v>42353</v>
      </c>
      <c r="CP248" s="46"/>
      <c r="CQ248" s="72"/>
      <c r="CR248" s="47"/>
      <c r="CS248" s="287" t="e">
        <f>+SUMIFS(#REF!,#REF!,AH248)</f>
        <v>#REF!</v>
      </c>
      <c r="CT248" s="288" t="e">
        <f>+SUMIFS(#REF!,#REF!,BD248)+SUMIFS(#REF!,#REF!,BJ248)+SUMIFS(#REF!,#REF!,BP248)</f>
        <v>#REF!</v>
      </c>
      <c r="CU248" s="229" t="e">
        <f t="shared" si="105"/>
        <v>#REF!</v>
      </c>
      <c r="CV248" s="225"/>
      <c r="CW248" s="58" t="str">
        <f t="shared" si="109"/>
        <v>EJECUCION</v>
      </c>
      <c r="CX248" s="292"/>
      <c r="CY248" s="60">
        <f t="shared" si="110"/>
        <v>42265</v>
      </c>
      <c r="CZ248" s="58">
        <f t="shared" si="111"/>
        <v>42353</v>
      </c>
      <c r="DA248" s="59">
        <f t="shared" si="103"/>
        <v>88</v>
      </c>
      <c r="DB248" s="160">
        <f t="shared" si="112"/>
        <v>12</v>
      </c>
      <c r="DC248" s="301">
        <f t="shared" si="104"/>
        <v>13.636363636363635</v>
      </c>
      <c r="DD248" s="299"/>
      <c r="DE248" s="59">
        <f t="shared" si="100"/>
        <v>13.636363636363635</v>
      </c>
      <c r="DF248" s="303" t="e">
        <f t="shared" si="101"/>
        <v>#REF!</v>
      </c>
    </row>
    <row r="249" spans="2:110" ht="63" customHeight="1" x14ac:dyDescent="0.25">
      <c r="B249" s="75"/>
      <c r="C249" s="1">
        <f t="shared" si="116"/>
        <v>142</v>
      </c>
      <c r="D249" s="1"/>
      <c r="E249" s="2" t="s">
        <v>33</v>
      </c>
      <c r="F249" s="479" t="s">
        <v>1770</v>
      </c>
      <c r="G249" s="530" t="s">
        <v>1767</v>
      </c>
      <c r="H249" s="16">
        <v>42272</v>
      </c>
      <c r="I249" s="56" t="s">
        <v>105</v>
      </c>
      <c r="J249" s="14" t="s">
        <v>133</v>
      </c>
      <c r="K249" s="74" t="s">
        <v>1768</v>
      </c>
      <c r="L249" s="5">
        <v>305</v>
      </c>
      <c r="M249" s="13">
        <v>811115</v>
      </c>
      <c r="N249" s="13" t="s">
        <v>875</v>
      </c>
      <c r="O249" s="8">
        <v>10500000</v>
      </c>
      <c r="P249" s="80" t="s">
        <v>20</v>
      </c>
      <c r="Q249" s="4" t="s">
        <v>15</v>
      </c>
      <c r="R249" s="69"/>
      <c r="S249" s="231"/>
      <c r="T249" s="70"/>
      <c r="U249" s="77">
        <v>142</v>
      </c>
      <c r="V249" s="203"/>
      <c r="W249" s="204"/>
      <c r="X249" s="14" t="s">
        <v>58</v>
      </c>
      <c r="Y249" s="14" t="s">
        <v>151</v>
      </c>
      <c r="Z249" s="14" t="s">
        <v>80</v>
      </c>
      <c r="AA249" s="14" t="s">
        <v>80</v>
      </c>
      <c r="AB249" s="57" t="s">
        <v>1769</v>
      </c>
      <c r="AC249" s="15">
        <v>39567488</v>
      </c>
      <c r="AD249" s="2"/>
      <c r="AE249" s="4">
        <v>42272</v>
      </c>
      <c r="AF249" s="6" t="s">
        <v>775</v>
      </c>
      <c r="AG249" s="4" t="s">
        <v>166</v>
      </c>
      <c r="AH249" s="524">
        <v>190615</v>
      </c>
      <c r="AI249" s="23"/>
      <c r="AJ249" s="4" t="s">
        <v>680</v>
      </c>
      <c r="AK249" s="8">
        <v>230550763635</v>
      </c>
      <c r="AL249" s="4" t="s">
        <v>692</v>
      </c>
      <c r="AM249" s="8">
        <v>3500000</v>
      </c>
      <c r="AN249" s="8">
        <v>10500000</v>
      </c>
      <c r="AO249" s="11"/>
      <c r="AP249" s="18">
        <f t="shared" si="89"/>
        <v>10500000</v>
      </c>
      <c r="AQ249" s="24" t="s">
        <v>40</v>
      </c>
      <c r="AR249" s="25" t="s">
        <v>101</v>
      </c>
      <c r="AS249" s="25" t="s">
        <v>101</v>
      </c>
      <c r="AT249" s="25" t="s">
        <v>101</v>
      </c>
      <c r="AU249" s="27" t="s">
        <v>101</v>
      </c>
      <c r="AV249" s="23">
        <v>42275</v>
      </c>
      <c r="AW249" s="4">
        <v>42365</v>
      </c>
      <c r="AX249" s="8">
        <f t="shared" si="117"/>
        <v>90</v>
      </c>
      <c r="AY249" s="8"/>
      <c r="AZ249" s="8"/>
      <c r="BA249" s="212" t="s">
        <v>52</v>
      </c>
      <c r="BB249" s="17" t="e">
        <f>LOOKUP(BA249,#REF!,#REF!)</f>
        <v>#REF!</v>
      </c>
      <c r="BC249" s="310"/>
      <c r="BD249" s="63"/>
      <c r="BE249" s="28"/>
      <c r="BF249" s="30"/>
      <c r="BG249" s="30"/>
      <c r="BH249" s="28"/>
      <c r="BI249" s="31"/>
      <c r="BJ249" s="66"/>
      <c r="BK249" s="79"/>
      <c r="BL249" s="32"/>
      <c r="BM249" s="32"/>
      <c r="BN249" s="55"/>
      <c r="BO249" s="33"/>
      <c r="BP249" s="67"/>
      <c r="BQ249" s="73"/>
      <c r="BR249" s="35"/>
      <c r="BS249" s="36"/>
      <c r="BT249" s="62"/>
      <c r="BU249" s="37"/>
      <c r="BV249" s="316">
        <f t="shared" si="96"/>
        <v>0</v>
      </c>
      <c r="BW249" s="317">
        <f t="shared" si="97"/>
        <v>0</v>
      </c>
      <c r="BX249" s="234">
        <f t="shared" si="98"/>
        <v>10500000</v>
      </c>
      <c r="BY249" s="41"/>
      <c r="BZ249" s="29"/>
      <c r="CA249" s="29"/>
      <c r="CB249" s="29"/>
      <c r="CC249" s="40"/>
      <c r="CD249" s="42"/>
      <c r="CE249" s="34"/>
      <c r="CF249" s="34"/>
      <c r="CG249" s="34"/>
      <c r="CH249" s="33"/>
      <c r="CI249" s="43"/>
      <c r="CJ249" s="44"/>
      <c r="CK249" s="38"/>
      <c r="CL249" s="38"/>
      <c r="CM249" s="39"/>
      <c r="CN249" s="45"/>
      <c r="CO249" s="71">
        <f t="shared" si="113"/>
        <v>42365</v>
      </c>
      <c r="CP249" s="46"/>
      <c r="CQ249" s="72"/>
      <c r="CR249" s="47"/>
      <c r="CS249" s="287" t="e">
        <f>+SUMIFS(#REF!,#REF!,AH249)</f>
        <v>#REF!</v>
      </c>
      <c r="CT249" s="288" t="e">
        <f>+SUMIFS(#REF!,#REF!,BD249)+SUMIFS(#REF!,#REF!,BJ249)+SUMIFS(#REF!,#REF!,BP249)</f>
        <v>#REF!</v>
      </c>
      <c r="CU249" s="229" t="e">
        <f t="shared" si="105"/>
        <v>#REF!</v>
      </c>
      <c r="CV249" s="225"/>
      <c r="CW249" s="58" t="str">
        <f t="shared" si="109"/>
        <v>EJECUCION</v>
      </c>
      <c r="CX249" s="292"/>
      <c r="CY249" s="60">
        <f t="shared" si="110"/>
        <v>42275</v>
      </c>
      <c r="CZ249" s="58">
        <f t="shared" si="111"/>
        <v>42365</v>
      </c>
      <c r="DA249" s="59">
        <f t="shared" si="103"/>
        <v>90</v>
      </c>
      <c r="DB249" s="160">
        <f t="shared" si="112"/>
        <v>2</v>
      </c>
      <c r="DC249" s="301">
        <f t="shared" si="104"/>
        <v>2.2222222222222223</v>
      </c>
      <c r="DD249" s="299"/>
      <c r="DE249" s="59">
        <f t="shared" si="100"/>
        <v>2.2222222222222223</v>
      </c>
      <c r="DF249" s="303" t="e">
        <f t="shared" si="101"/>
        <v>#REF!</v>
      </c>
    </row>
    <row r="250" spans="2:110" ht="64.5" customHeight="1" x14ac:dyDescent="0.25">
      <c r="B250" s="75"/>
      <c r="C250" s="1">
        <f t="shared" si="116"/>
        <v>0</v>
      </c>
      <c r="D250" s="1"/>
      <c r="E250" s="2" t="s">
        <v>32</v>
      </c>
      <c r="F250" s="479" t="s">
        <v>1771</v>
      </c>
      <c r="G250" s="530" t="s">
        <v>1469</v>
      </c>
      <c r="H250" s="16">
        <v>42276</v>
      </c>
      <c r="I250" s="56" t="s">
        <v>62</v>
      </c>
      <c r="J250" s="14" t="s">
        <v>124</v>
      </c>
      <c r="K250" s="74" t="s">
        <v>1801</v>
      </c>
      <c r="L250" s="5">
        <v>201</v>
      </c>
      <c r="M250" s="13">
        <v>811118</v>
      </c>
      <c r="N250" s="13" t="s">
        <v>1772</v>
      </c>
      <c r="O250" s="8">
        <v>11626604</v>
      </c>
      <c r="P250" s="80"/>
      <c r="Q250" s="4"/>
      <c r="R250" s="69"/>
      <c r="S250" s="231"/>
      <c r="T250" s="70"/>
      <c r="U250" s="77"/>
      <c r="V250" s="203"/>
      <c r="W250" s="204"/>
      <c r="X250" s="14"/>
      <c r="Y250" s="14"/>
      <c r="Z250" s="14"/>
      <c r="AA250" s="14"/>
      <c r="AB250" s="57"/>
      <c r="AC250" s="15"/>
      <c r="AD250" s="2"/>
      <c r="AE250" s="4"/>
      <c r="AF250" s="6" t="s">
        <v>780</v>
      </c>
      <c r="AG250" s="4" t="s">
        <v>1617</v>
      </c>
      <c r="AH250" s="524"/>
      <c r="AI250" s="23"/>
      <c r="AJ250" s="4"/>
      <c r="AK250" s="8"/>
      <c r="AL250" s="4"/>
      <c r="AM250" s="8"/>
      <c r="AN250" s="8"/>
      <c r="AO250" s="11"/>
      <c r="AP250" s="18">
        <f t="shared" si="89"/>
        <v>0</v>
      </c>
      <c r="AQ250" s="24"/>
      <c r="AR250" s="25"/>
      <c r="AS250" s="25"/>
      <c r="AT250" s="25"/>
      <c r="AU250" s="27"/>
      <c r="AV250" s="23"/>
      <c r="AW250" s="4"/>
      <c r="AX250" s="8">
        <f t="shared" si="117"/>
        <v>0</v>
      </c>
      <c r="AY250" s="8"/>
      <c r="AZ250" s="8"/>
      <c r="BA250" s="212"/>
      <c r="BB250" s="17" t="e">
        <f>LOOKUP(BA250,#REF!,#REF!)</f>
        <v>#REF!</v>
      </c>
      <c r="BC250" s="310"/>
      <c r="BD250" s="63"/>
      <c r="BE250" s="28"/>
      <c r="BF250" s="30"/>
      <c r="BG250" s="30"/>
      <c r="BH250" s="28"/>
      <c r="BI250" s="31"/>
      <c r="BJ250" s="66"/>
      <c r="BK250" s="79"/>
      <c r="BL250" s="32"/>
      <c r="BM250" s="32"/>
      <c r="BN250" s="55"/>
      <c r="BO250" s="33"/>
      <c r="BP250" s="67"/>
      <c r="BQ250" s="73"/>
      <c r="BR250" s="35"/>
      <c r="BS250" s="36"/>
      <c r="BT250" s="62"/>
      <c r="BU250" s="37"/>
      <c r="BV250" s="316">
        <f t="shared" si="96"/>
        <v>0</v>
      </c>
      <c r="BW250" s="317">
        <f t="shared" si="97"/>
        <v>0</v>
      </c>
      <c r="BX250" s="234">
        <f t="shared" si="98"/>
        <v>0</v>
      </c>
      <c r="BY250" s="41"/>
      <c r="BZ250" s="29"/>
      <c r="CA250" s="29"/>
      <c r="CB250" s="29"/>
      <c r="CC250" s="40"/>
      <c r="CD250" s="42"/>
      <c r="CE250" s="34"/>
      <c r="CF250" s="34"/>
      <c r="CG250" s="34"/>
      <c r="CH250" s="33"/>
      <c r="CI250" s="43"/>
      <c r="CJ250" s="44"/>
      <c r="CK250" s="38"/>
      <c r="CL250" s="38"/>
      <c r="CM250" s="39"/>
      <c r="CN250" s="45"/>
      <c r="CO250" s="71">
        <f t="shared" si="113"/>
        <v>0</v>
      </c>
      <c r="CP250" s="46"/>
      <c r="CQ250" s="72"/>
      <c r="CR250" s="47"/>
      <c r="CS250" s="287" t="e">
        <f>+SUMIFS(#REF!,#REF!,AH250)</f>
        <v>#REF!</v>
      </c>
      <c r="CT250" s="288" t="e">
        <f>+SUMIFS(#REF!,#REF!,BD250)+SUMIFS(#REF!,#REF!,BJ250)+SUMIFS(#REF!,#REF!,BP250)</f>
        <v>#REF!</v>
      </c>
      <c r="CU250" s="229" t="e">
        <f t="shared" si="105"/>
        <v>#REF!</v>
      </c>
      <c r="CV250" s="225"/>
      <c r="CW250" s="58">
        <f t="shared" si="109"/>
        <v>0</v>
      </c>
      <c r="CX250" s="292"/>
      <c r="CY250" s="60">
        <f t="shared" si="110"/>
        <v>0</v>
      </c>
      <c r="CZ250" s="58">
        <f t="shared" si="111"/>
        <v>0</v>
      </c>
      <c r="DA250" s="59">
        <f t="shared" si="103"/>
        <v>0</v>
      </c>
      <c r="DB250" s="160">
        <f t="shared" si="112"/>
        <v>42277</v>
      </c>
      <c r="DC250" s="301">
        <f t="shared" si="104"/>
        <v>100</v>
      </c>
      <c r="DD250" s="299"/>
      <c r="DE250" s="59">
        <f t="shared" si="100"/>
        <v>100</v>
      </c>
      <c r="DF250" s="303" t="e">
        <f t="shared" si="101"/>
        <v>#REF!</v>
      </c>
    </row>
    <row r="251" spans="2:110" ht="69" customHeight="1" x14ac:dyDescent="0.25">
      <c r="B251" s="75"/>
      <c r="C251" s="1">
        <f t="shared" si="116"/>
        <v>0</v>
      </c>
      <c r="D251" s="1"/>
      <c r="E251" s="2" t="s">
        <v>1773</v>
      </c>
      <c r="F251" s="479" t="s">
        <v>1776</v>
      </c>
      <c r="G251" s="530" t="s">
        <v>1047</v>
      </c>
      <c r="H251" s="16">
        <v>42276</v>
      </c>
      <c r="I251" s="56" t="s">
        <v>112</v>
      </c>
      <c r="J251" s="14" t="s">
        <v>121</v>
      </c>
      <c r="K251" s="74" t="s">
        <v>1774</v>
      </c>
      <c r="L251" s="5">
        <v>197</v>
      </c>
      <c r="M251" s="13">
        <v>721015</v>
      </c>
      <c r="N251" s="13" t="s">
        <v>1775</v>
      </c>
      <c r="O251" s="8">
        <v>59283000</v>
      </c>
      <c r="P251" s="80"/>
      <c r="Q251" s="4"/>
      <c r="R251" s="69"/>
      <c r="S251" s="231"/>
      <c r="T251" s="70"/>
      <c r="U251" s="77"/>
      <c r="V251" s="203"/>
      <c r="W251" s="204"/>
      <c r="X251" s="14"/>
      <c r="Y251" s="14"/>
      <c r="Z251" s="14"/>
      <c r="AA251" s="14"/>
      <c r="AB251" s="57"/>
      <c r="AC251" s="15"/>
      <c r="AD251" s="2"/>
      <c r="AE251" s="4"/>
      <c r="AF251" s="6"/>
      <c r="AG251" s="4"/>
      <c r="AH251" s="524"/>
      <c r="AI251" s="23"/>
      <c r="AJ251" s="4"/>
      <c r="AK251" s="8"/>
      <c r="AL251" s="4"/>
      <c r="AM251" s="8"/>
      <c r="AN251" s="8"/>
      <c r="AO251" s="11"/>
      <c r="AP251" s="18">
        <f t="shared" si="89"/>
        <v>0</v>
      </c>
      <c r="AQ251" s="24"/>
      <c r="AR251" s="25"/>
      <c r="AS251" s="25"/>
      <c r="AT251" s="25"/>
      <c r="AU251" s="27"/>
      <c r="AV251" s="23"/>
      <c r="AW251" s="4"/>
      <c r="AX251" s="8">
        <f t="shared" si="117"/>
        <v>0</v>
      </c>
      <c r="AY251" s="8"/>
      <c r="AZ251" s="8"/>
      <c r="BA251" s="212"/>
      <c r="BB251" s="17" t="e">
        <f>LOOKUP(BA251,#REF!,#REF!)</f>
        <v>#REF!</v>
      </c>
      <c r="BC251" s="310"/>
      <c r="BD251" s="63"/>
      <c r="BE251" s="28"/>
      <c r="BF251" s="30"/>
      <c r="BG251" s="30"/>
      <c r="BH251" s="28"/>
      <c r="BI251" s="31"/>
      <c r="BJ251" s="66"/>
      <c r="BK251" s="79"/>
      <c r="BL251" s="32"/>
      <c r="BM251" s="32"/>
      <c r="BN251" s="55"/>
      <c r="BO251" s="33"/>
      <c r="BP251" s="67"/>
      <c r="BQ251" s="73"/>
      <c r="BR251" s="35"/>
      <c r="BS251" s="36"/>
      <c r="BT251" s="62"/>
      <c r="BU251" s="37"/>
      <c r="BV251" s="316">
        <f t="shared" si="96"/>
        <v>0</v>
      </c>
      <c r="BW251" s="317">
        <f t="shared" si="97"/>
        <v>0</v>
      </c>
      <c r="BX251" s="234">
        <f t="shared" si="98"/>
        <v>0</v>
      </c>
      <c r="BY251" s="41"/>
      <c r="BZ251" s="29"/>
      <c r="CA251" s="29"/>
      <c r="CB251" s="29"/>
      <c r="CC251" s="40"/>
      <c r="CD251" s="42"/>
      <c r="CE251" s="34"/>
      <c r="CF251" s="34"/>
      <c r="CG251" s="34"/>
      <c r="CH251" s="33"/>
      <c r="CI251" s="43"/>
      <c r="CJ251" s="44"/>
      <c r="CK251" s="38"/>
      <c r="CL251" s="38"/>
      <c r="CM251" s="39"/>
      <c r="CN251" s="45"/>
      <c r="CO251" s="71">
        <f t="shared" si="113"/>
        <v>0</v>
      </c>
      <c r="CP251" s="46"/>
      <c r="CQ251" s="72"/>
      <c r="CR251" s="47"/>
      <c r="CS251" s="287" t="e">
        <f>+SUMIFS(#REF!,#REF!,AH251)</f>
        <v>#REF!</v>
      </c>
      <c r="CT251" s="288" t="e">
        <f>+SUMIFS(#REF!,#REF!,BD251)+SUMIFS(#REF!,#REF!,BJ251)+SUMIFS(#REF!,#REF!,BP251)</f>
        <v>#REF!</v>
      </c>
      <c r="CU251" s="229" t="e">
        <f t="shared" si="105"/>
        <v>#REF!</v>
      </c>
      <c r="CV251" s="225"/>
      <c r="CW251" s="58">
        <f t="shared" si="109"/>
        <v>0</v>
      </c>
      <c r="CX251" s="292"/>
      <c r="CY251" s="60">
        <f t="shared" si="110"/>
        <v>0</v>
      </c>
      <c r="CZ251" s="58">
        <f t="shared" si="111"/>
        <v>0</v>
      </c>
      <c r="DA251" s="59">
        <f t="shared" si="103"/>
        <v>0</v>
      </c>
      <c r="DB251" s="160">
        <f t="shared" si="112"/>
        <v>42277</v>
      </c>
      <c r="DC251" s="301">
        <f t="shared" si="104"/>
        <v>100</v>
      </c>
      <c r="DD251" s="299"/>
      <c r="DE251" s="59">
        <f t="shared" si="100"/>
        <v>100</v>
      </c>
      <c r="DF251" s="303" t="e">
        <f t="shared" si="101"/>
        <v>#REF!</v>
      </c>
    </row>
    <row r="252" spans="2:110" ht="67.5" customHeight="1" x14ac:dyDescent="0.25">
      <c r="B252" s="75"/>
      <c r="C252" s="1">
        <f t="shared" si="116"/>
        <v>0</v>
      </c>
      <c r="D252" s="1"/>
      <c r="E252" s="2" t="s">
        <v>1773</v>
      </c>
      <c r="F252" s="479" t="s">
        <v>1779</v>
      </c>
      <c r="G252" s="530" t="s">
        <v>1471</v>
      </c>
      <c r="H252" s="16">
        <v>42276</v>
      </c>
      <c r="I252" s="56" t="s">
        <v>62</v>
      </c>
      <c r="J252" s="14" t="s">
        <v>121</v>
      </c>
      <c r="K252" s="74" t="s">
        <v>1777</v>
      </c>
      <c r="L252" s="5">
        <v>303</v>
      </c>
      <c r="M252" s="13">
        <v>72103301</v>
      </c>
      <c r="N252" s="13" t="s">
        <v>1778</v>
      </c>
      <c r="O252" s="8">
        <v>16802907</v>
      </c>
      <c r="P252" s="80"/>
      <c r="Q252" s="4"/>
      <c r="R252" s="69"/>
      <c r="S252" s="231"/>
      <c r="T252" s="70"/>
      <c r="U252" s="77"/>
      <c r="V252" s="203"/>
      <c r="W252" s="204"/>
      <c r="X252" s="14"/>
      <c r="Y252" s="14"/>
      <c r="Z252" s="14"/>
      <c r="AA252" s="14"/>
      <c r="AB252" s="57"/>
      <c r="AC252" s="15"/>
      <c r="AD252" s="2"/>
      <c r="AE252" s="4"/>
      <c r="AF252" s="6"/>
      <c r="AG252" s="4"/>
      <c r="AH252" s="524"/>
      <c r="AI252" s="23"/>
      <c r="AJ252" s="4"/>
      <c r="AK252" s="8"/>
      <c r="AL252" s="4"/>
      <c r="AM252" s="8"/>
      <c r="AN252" s="8"/>
      <c r="AO252" s="11"/>
      <c r="AP252" s="18">
        <f t="shared" si="89"/>
        <v>0</v>
      </c>
      <c r="AQ252" s="24"/>
      <c r="AR252" s="25"/>
      <c r="AS252" s="25"/>
      <c r="AT252" s="25"/>
      <c r="AU252" s="27"/>
      <c r="AV252" s="23"/>
      <c r="AW252" s="4"/>
      <c r="AX252" s="8">
        <f t="shared" si="117"/>
        <v>0</v>
      </c>
      <c r="AY252" s="8"/>
      <c r="AZ252" s="8"/>
      <c r="BA252" s="212"/>
      <c r="BB252" s="17" t="e">
        <f>LOOKUP(BA252,#REF!,#REF!)</f>
        <v>#REF!</v>
      </c>
      <c r="BC252" s="310"/>
      <c r="BD252" s="63"/>
      <c r="BE252" s="28"/>
      <c r="BF252" s="30"/>
      <c r="BG252" s="30"/>
      <c r="BH252" s="28"/>
      <c r="BI252" s="31"/>
      <c r="BJ252" s="66"/>
      <c r="BK252" s="79"/>
      <c r="BL252" s="32"/>
      <c r="BM252" s="32"/>
      <c r="BN252" s="55"/>
      <c r="BO252" s="33"/>
      <c r="BP252" s="67"/>
      <c r="BQ252" s="73"/>
      <c r="BR252" s="35"/>
      <c r="BS252" s="36"/>
      <c r="BT252" s="62"/>
      <c r="BU252" s="37"/>
      <c r="BV252" s="316">
        <f t="shared" si="96"/>
        <v>0</v>
      </c>
      <c r="BW252" s="317">
        <f t="shared" si="97"/>
        <v>0</v>
      </c>
      <c r="BX252" s="234">
        <f t="shared" si="98"/>
        <v>0</v>
      </c>
      <c r="BY252" s="41"/>
      <c r="BZ252" s="29"/>
      <c r="CA252" s="29"/>
      <c r="CB252" s="29"/>
      <c r="CC252" s="40"/>
      <c r="CD252" s="42"/>
      <c r="CE252" s="34"/>
      <c r="CF252" s="34"/>
      <c r="CG252" s="34"/>
      <c r="CH252" s="33"/>
      <c r="CI252" s="43"/>
      <c r="CJ252" s="44"/>
      <c r="CK252" s="38"/>
      <c r="CL252" s="38"/>
      <c r="CM252" s="39"/>
      <c r="CN252" s="45"/>
      <c r="CO252" s="71">
        <f t="shared" si="113"/>
        <v>0</v>
      </c>
      <c r="CP252" s="46"/>
      <c r="CQ252" s="72"/>
      <c r="CR252" s="47"/>
      <c r="CS252" s="287" t="e">
        <f>+SUMIFS(#REF!,#REF!,AH252)</f>
        <v>#REF!</v>
      </c>
      <c r="CT252" s="288" t="e">
        <f>+SUMIFS(#REF!,#REF!,BD252)+SUMIFS(#REF!,#REF!,BJ252)+SUMIFS(#REF!,#REF!,BP252)</f>
        <v>#REF!</v>
      </c>
      <c r="CU252" s="229" t="e">
        <f t="shared" si="105"/>
        <v>#REF!</v>
      </c>
      <c r="CV252" s="225"/>
      <c r="CW252" s="58">
        <f t="shared" si="109"/>
        <v>0</v>
      </c>
      <c r="CX252" s="292"/>
      <c r="CY252" s="60">
        <f t="shared" si="110"/>
        <v>0</v>
      </c>
      <c r="CZ252" s="58">
        <f t="shared" si="111"/>
        <v>0</v>
      </c>
      <c r="DA252" s="59">
        <f t="shared" si="103"/>
        <v>0</v>
      </c>
      <c r="DB252" s="160">
        <f t="shared" si="112"/>
        <v>42277</v>
      </c>
      <c r="DC252" s="301">
        <f t="shared" si="104"/>
        <v>100</v>
      </c>
      <c r="DD252" s="299"/>
      <c r="DE252" s="59">
        <f t="shared" si="100"/>
        <v>100</v>
      </c>
      <c r="DF252" s="303" t="e">
        <f t="shared" si="101"/>
        <v>#REF!</v>
      </c>
    </row>
    <row r="253" spans="2:110" ht="56.25" customHeight="1" x14ac:dyDescent="0.25">
      <c r="B253" s="75"/>
      <c r="C253" s="1">
        <f t="shared" si="116"/>
        <v>0</v>
      </c>
      <c r="D253" s="1"/>
      <c r="E253" s="2" t="s">
        <v>1773</v>
      </c>
      <c r="F253" s="479" t="s">
        <v>1783</v>
      </c>
      <c r="G253" s="530" t="s">
        <v>1780</v>
      </c>
      <c r="H253" s="16">
        <v>42277</v>
      </c>
      <c r="I253" s="56" t="s">
        <v>105</v>
      </c>
      <c r="J253" s="14" t="s">
        <v>140</v>
      </c>
      <c r="K253" s="74" t="s">
        <v>1781</v>
      </c>
      <c r="L253" s="5">
        <v>122</v>
      </c>
      <c r="M253" s="13">
        <v>821119</v>
      </c>
      <c r="N253" s="13" t="s">
        <v>1782</v>
      </c>
      <c r="O253" s="8"/>
      <c r="P253" s="80"/>
      <c r="Q253" s="4"/>
      <c r="R253" s="69"/>
      <c r="S253" s="231"/>
      <c r="T253" s="70"/>
      <c r="U253" s="77"/>
      <c r="V253" s="203"/>
      <c r="W253" s="204"/>
      <c r="X253" s="14"/>
      <c r="Y253" s="14"/>
      <c r="Z253" s="14"/>
      <c r="AA253" s="14"/>
      <c r="AB253" s="57"/>
      <c r="AC253" s="15"/>
      <c r="AD253" s="2"/>
      <c r="AE253" s="4"/>
      <c r="AF253" s="6"/>
      <c r="AG253" s="4"/>
      <c r="AH253" s="524"/>
      <c r="AI253" s="23"/>
      <c r="AJ253" s="4"/>
      <c r="AK253" s="8"/>
      <c r="AL253" s="4"/>
      <c r="AM253" s="8"/>
      <c r="AN253" s="8"/>
      <c r="AO253" s="11"/>
      <c r="AP253" s="18">
        <f t="shared" si="89"/>
        <v>0</v>
      </c>
      <c r="AQ253" s="24"/>
      <c r="AR253" s="25"/>
      <c r="AS253" s="25"/>
      <c r="AT253" s="25"/>
      <c r="AU253" s="27"/>
      <c r="AV253" s="23"/>
      <c r="AW253" s="4"/>
      <c r="AX253" s="8">
        <f t="shared" si="117"/>
        <v>0</v>
      </c>
      <c r="AY253" s="8"/>
      <c r="AZ253" s="8"/>
      <c r="BA253" s="212"/>
      <c r="BB253" s="17" t="e">
        <f>LOOKUP(BA253,#REF!,#REF!)</f>
        <v>#REF!</v>
      </c>
      <c r="BC253" s="310"/>
      <c r="BD253" s="63"/>
      <c r="BE253" s="28"/>
      <c r="BF253" s="30"/>
      <c r="BG253" s="30"/>
      <c r="BH253" s="28"/>
      <c r="BI253" s="31"/>
      <c r="BJ253" s="66"/>
      <c r="BK253" s="79"/>
      <c r="BL253" s="32"/>
      <c r="BM253" s="32"/>
      <c r="BN253" s="55"/>
      <c r="BO253" s="33"/>
      <c r="BP253" s="67"/>
      <c r="BQ253" s="73"/>
      <c r="BR253" s="35"/>
      <c r="BS253" s="36"/>
      <c r="BT253" s="62"/>
      <c r="BU253" s="37"/>
      <c r="BV253" s="316">
        <f t="shared" si="96"/>
        <v>0</v>
      </c>
      <c r="BW253" s="317">
        <f t="shared" si="97"/>
        <v>0</v>
      </c>
      <c r="BX253" s="234">
        <f t="shared" si="98"/>
        <v>0</v>
      </c>
      <c r="BY253" s="41"/>
      <c r="BZ253" s="29"/>
      <c r="CA253" s="29"/>
      <c r="CB253" s="29"/>
      <c r="CC253" s="40"/>
      <c r="CD253" s="42"/>
      <c r="CE253" s="34"/>
      <c r="CF253" s="34"/>
      <c r="CG253" s="34"/>
      <c r="CH253" s="33"/>
      <c r="CI253" s="43"/>
      <c r="CJ253" s="44"/>
      <c r="CK253" s="38"/>
      <c r="CL253" s="38"/>
      <c r="CM253" s="39"/>
      <c r="CN253" s="45"/>
      <c r="CO253" s="71">
        <f t="shared" si="113"/>
        <v>0</v>
      </c>
      <c r="CP253" s="46"/>
      <c r="CQ253" s="72"/>
      <c r="CR253" s="47"/>
      <c r="CS253" s="287" t="e">
        <f>+SUMIFS(#REF!,#REF!,AH253)</f>
        <v>#REF!</v>
      </c>
      <c r="CT253" s="288" t="e">
        <f>+SUMIFS(#REF!,#REF!,BD253)+SUMIFS(#REF!,#REF!,BJ253)+SUMIFS(#REF!,#REF!,BP253)</f>
        <v>#REF!</v>
      </c>
      <c r="CU253" s="229" t="e">
        <f t="shared" si="105"/>
        <v>#REF!</v>
      </c>
      <c r="CV253" s="225"/>
      <c r="CW253" s="58">
        <f t="shared" si="109"/>
        <v>0</v>
      </c>
      <c r="CX253" s="292"/>
      <c r="CY253" s="60">
        <f t="shared" si="110"/>
        <v>0</v>
      </c>
      <c r="CZ253" s="58">
        <f t="shared" si="111"/>
        <v>0</v>
      </c>
      <c r="DA253" s="59">
        <f t="shared" si="103"/>
        <v>0</v>
      </c>
      <c r="DB253" s="160">
        <f t="shared" si="112"/>
        <v>42277</v>
      </c>
      <c r="DC253" s="301">
        <f t="shared" si="104"/>
        <v>100</v>
      </c>
      <c r="DD253" s="299"/>
      <c r="DE253" s="59">
        <f t="shared" si="100"/>
        <v>100</v>
      </c>
      <c r="DF253" s="303" t="e">
        <f t="shared" si="101"/>
        <v>#REF!</v>
      </c>
    </row>
    <row r="254" spans="2:110" ht="99.95" customHeight="1" x14ac:dyDescent="0.25">
      <c r="B254" s="75"/>
      <c r="C254" s="1">
        <f t="shared" si="116"/>
        <v>0</v>
      </c>
      <c r="D254" s="1"/>
      <c r="E254" s="2" t="s">
        <v>1784</v>
      </c>
      <c r="F254" s="479"/>
      <c r="G254" s="531" t="s">
        <v>1447</v>
      </c>
      <c r="H254" s="16">
        <v>42277</v>
      </c>
      <c r="I254" s="56" t="s">
        <v>62</v>
      </c>
      <c r="J254" s="14" t="s">
        <v>1785</v>
      </c>
      <c r="K254" s="214" t="s">
        <v>1786</v>
      </c>
      <c r="L254" s="5">
        <v>315</v>
      </c>
      <c r="M254" s="13" t="s">
        <v>1787</v>
      </c>
      <c r="N254" s="13" t="s">
        <v>1788</v>
      </c>
      <c r="O254" s="8">
        <v>20000000</v>
      </c>
      <c r="P254" s="80" t="s">
        <v>1789</v>
      </c>
      <c r="Q254" s="4"/>
      <c r="R254" s="69"/>
      <c r="S254" s="231"/>
      <c r="T254" s="70"/>
      <c r="U254" s="77"/>
      <c r="V254" s="203"/>
      <c r="W254" s="204"/>
      <c r="X254" s="14"/>
      <c r="Y254" s="14"/>
      <c r="Z254" s="14"/>
      <c r="AA254" s="14"/>
      <c r="AB254" s="57"/>
      <c r="AC254" s="15"/>
      <c r="AD254" s="2"/>
      <c r="AE254" s="4"/>
      <c r="AF254" s="6" t="s">
        <v>770</v>
      </c>
      <c r="AG254" s="4" t="s">
        <v>1795</v>
      </c>
      <c r="AH254" s="524"/>
      <c r="AI254" s="23"/>
      <c r="AJ254" s="4"/>
      <c r="AK254" s="8"/>
      <c r="AL254" s="4"/>
      <c r="AM254" s="8"/>
      <c r="AN254" s="8"/>
      <c r="AO254" s="11"/>
      <c r="AP254" s="18">
        <f t="shared" si="89"/>
        <v>0</v>
      </c>
      <c r="AQ254" s="24"/>
      <c r="AR254" s="25"/>
      <c r="AS254" s="25"/>
      <c r="AT254" s="25"/>
      <c r="AU254" s="27"/>
      <c r="AV254" s="23"/>
      <c r="AW254" s="4"/>
      <c r="AX254" s="8">
        <f t="shared" si="117"/>
        <v>0</v>
      </c>
      <c r="AY254" s="8"/>
      <c r="AZ254" s="8"/>
      <c r="BA254" s="212"/>
      <c r="BB254" s="17" t="e">
        <f>LOOKUP(BA254,#REF!,#REF!)</f>
        <v>#REF!</v>
      </c>
      <c r="BC254" s="310"/>
      <c r="BD254" s="63"/>
      <c r="BE254" s="28"/>
      <c r="BF254" s="30"/>
      <c r="BG254" s="30"/>
      <c r="BH254" s="28"/>
      <c r="BI254" s="31"/>
      <c r="BJ254" s="66"/>
      <c r="BK254" s="79"/>
      <c r="BL254" s="32"/>
      <c r="BM254" s="32"/>
      <c r="BN254" s="55"/>
      <c r="BO254" s="33"/>
      <c r="BP254" s="67"/>
      <c r="BQ254" s="73"/>
      <c r="BR254" s="35"/>
      <c r="BS254" s="36"/>
      <c r="BT254" s="62"/>
      <c r="BU254" s="37"/>
      <c r="BV254" s="316">
        <f t="shared" si="96"/>
        <v>0</v>
      </c>
      <c r="BW254" s="317">
        <f t="shared" si="97"/>
        <v>0</v>
      </c>
      <c r="BX254" s="234">
        <f t="shared" si="98"/>
        <v>0</v>
      </c>
      <c r="BY254" s="41"/>
      <c r="BZ254" s="29"/>
      <c r="CA254" s="29"/>
      <c r="CB254" s="29"/>
      <c r="CC254" s="40"/>
      <c r="CD254" s="42"/>
      <c r="CE254" s="34"/>
      <c r="CF254" s="34"/>
      <c r="CG254" s="34"/>
      <c r="CH254" s="33"/>
      <c r="CI254" s="43"/>
      <c r="CJ254" s="44"/>
      <c r="CK254" s="38"/>
      <c r="CL254" s="38"/>
      <c r="CM254" s="39"/>
      <c r="CN254" s="45"/>
      <c r="CO254" s="71">
        <f t="shared" si="113"/>
        <v>0</v>
      </c>
      <c r="CP254" s="46"/>
      <c r="CQ254" s="72"/>
      <c r="CR254" s="47"/>
      <c r="CS254" s="287" t="e">
        <f>+SUMIFS(#REF!,#REF!,AH254)</f>
        <v>#REF!</v>
      </c>
      <c r="CT254" s="288" t="e">
        <f>+SUMIFS(#REF!,#REF!,BD254)+SUMIFS(#REF!,#REF!,BJ254)+SUMIFS(#REF!,#REF!,BP254)</f>
        <v>#REF!</v>
      </c>
      <c r="CU254" s="229" t="e">
        <f t="shared" si="105"/>
        <v>#REF!</v>
      </c>
      <c r="CV254" s="225"/>
      <c r="CW254" s="58">
        <f t="shared" si="109"/>
        <v>0</v>
      </c>
      <c r="CX254" s="292"/>
      <c r="CY254" s="60">
        <f t="shared" si="110"/>
        <v>0</v>
      </c>
      <c r="CZ254" s="58">
        <f t="shared" si="111"/>
        <v>0</v>
      </c>
      <c r="DA254" s="59">
        <f t="shared" si="103"/>
        <v>0</v>
      </c>
      <c r="DB254" s="160">
        <f t="shared" si="112"/>
        <v>42277</v>
      </c>
      <c r="DC254" s="301">
        <f t="shared" si="104"/>
        <v>100</v>
      </c>
      <c r="DD254" s="299"/>
      <c r="DE254" s="59">
        <f t="shared" si="100"/>
        <v>100</v>
      </c>
      <c r="DF254" s="303" t="e">
        <f t="shared" si="101"/>
        <v>#REF!</v>
      </c>
    </row>
    <row r="255" spans="2:110" ht="57.75" customHeight="1" thickBot="1" x14ac:dyDescent="0.3">
      <c r="B255" s="75"/>
      <c r="C255" s="1">
        <f t="shared" si="116"/>
        <v>0</v>
      </c>
      <c r="D255" s="1"/>
      <c r="E255" s="2" t="s">
        <v>1784</v>
      </c>
      <c r="F255" s="479" t="s">
        <v>1794</v>
      </c>
      <c r="G255" s="532" t="s">
        <v>1790</v>
      </c>
      <c r="H255" s="533">
        <v>42277</v>
      </c>
      <c r="I255" s="534" t="s">
        <v>105</v>
      </c>
      <c r="J255" s="535" t="s">
        <v>121</v>
      </c>
      <c r="K255" s="536" t="s">
        <v>1791</v>
      </c>
      <c r="L255" s="537">
        <v>306</v>
      </c>
      <c r="M255" s="538">
        <v>931418</v>
      </c>
      <c r="N255" s="538" t="s">
        <v>1792</v>
      </c>
      <c r="O255" s="539">
        <v>4000000</v>
      </c>
      <c r="P255" s="540" t="s">
        <v>1789</v>
      </c>
      <c r="Q255" s="541" t="s">
        <v>1793</v>
      </c>
      <c r="R255" s="542"/>
      <c r="S255" s="543"/>
      <c r="T255" s="544"/>
      <c r="U255" s="545"/>
      <c r="V255" s="546"/>
      <c r="W255" s="547"/>
      <c r="X255" s="535"/>
      <c r="Y255" s="535"/>
      <c r="Z255" s="535"/>
      <c r="AA255" s="535"/>
      <c r="AB255" s="548"/>
      <c r="AC255" s="549"/>
      <c r="AD255" s="550"/>
      <c r="AE255" s="541"/>
      <c r="AF255" s="551"/>
      <c r="AG255" s="541"/>
      <c r="AH255" s="552"/>
      <c r="AI255" s="23"/>
      <c r="AJ255" s="4"/>
      <c r="AK255" s="8"/>
      <c r="AL255" s="4"/>
      <c r="AM255" s="8"/>
      <c r="AN255" s="8"/>
      <c r="AO255" s="11"/>
      <c r="AP255" s="18">
        <f t="shared" si="89"/>
        <v>0</v>
      </c>
      <c r="AQ255" s="24"/>
      <c r="AR255" s="25"/>
      <c r="AS255" s="25"/>
      <c r="AT255" s="25"/>
      <c r="AU255" s="27"/>
      <c r="AV255" s="23"/>
      <c r="AW255" s="4"/>
      <c r="AX255" s="8">
        <f t="shared" si="117"/>
        <v>0</v>
      </c>
      <c r="AY255" s="8"/>
      <c r="AZ255" s="8"/>
      <c r="BA255" s="212"/>
      <c r="BB255" s="17" t="e">
        <f>LOOKUP(BA255,#REF!,#REF!)</f>
        <v>#REF!</v>
      </c>
      <c r="BC255" s="310"/>
      <c r="BD255" s="63"/>
      <c r="BE255" s="28"/>
      <c r="BF255" s="30"/>
      <c r="BG255" s="30"/>
      <c r="BH255" s="28"/>
      <c r="BI255" s="31"/>
      <c r="BJ255" s="66"/>
      <c r="BK255" s="79"/>
      <c r="BL255" s="32"/>
      <c r="BM255" s="32"/>
      <c r="BN255" s="55"/>
      <c r="BO255" s="33"/>
      <c r="BP255" s="67"/>
      <c r="BQ255" s="73"/>
      <c r="BR255" s="35"/>
      <c r="BS255" s="36"/>
      <c r="BT255" s="62"/>
      <c r="BU255" s="37"/>
      <c r="BV255" s="316">
        <f t="shared" si="96"/>
        <v>0</v>
      </c>
      <c r="BW255" s="317">
        <f t="shared" si="97"/>
        <v>0</v>
      </c>
      <c r="BX255" s="234">
        <f t="shared" si="98"/>
        <v>0</v>
      </c>
      <c r="BY255" s="41"/>
      <c r="BZ255" s="29"/>
      <c r="CA255" s="29"/>
      <c r="CB255" s="29"/>
      <c r="CC255" s="40"/>
      <c r="CD255" s="42"/>
      <c r="CE255" s="34"/>
      <c r="CF255" s="34"/>
      <c r="CG255" s="34"/>
      <c r="CH255" s="33"/>
      <c r="CI255" s="43"/>
      <c r="CJ255" s="44"/>
      <c r="CK255" s="38"/>
      <c r="CL255" s="38"/>
      <c r="CM255" s="39"/>
      <c r="CN255" s="45"/>
      <c r="CO255" s="71">
        <f t="shared" si="113"/>
        <v>0</v>
      </c>
      <c r="CP255" s="46"/>
      <c r="CQ255" s="72"/>
      <c r="CR255" s="47"/>
      <c r="CS255" s="287" t="e">
        <f>+SUMIFS(#REF!,#REF!,AH255)</f>
        <v>#REF!</v>
      </c>
      <c r="CT255" s="288" t="e">
        <f>+SUMIFS(#REF!,#REF!,BD255)+SUMIFS(#REF!,#REF!,BJ255)+SUMIFS(#REF!,#REF!,BP255)</f>
        <v>#REF!</v>
      </c>
      <c r="CU255" s="229" t="e">
        <f t="shared" si="105"/>
        <v>#REF!</v>
      </c>
      <c r="CV255" s="225"/>
      <c r="CW255" s="58" t="str">
        <f t="shared" si="109"/>
        <v>DESIERTO</v>
      </c>
      <c r="CX255" s="292"/>
      <c r="CY255" s="60">
        <f t="shared" si="110"/>
        <v>0</v>
      </c>
      <c r="CZ255" s="58">
        <f t="shared" si="111"/>
        <v>0</v>
      </c>
      <c r="DA255" s="59">
        <f t="shared" si="103"/>
        <v>0</v>
      </c>
      <c r="DB255" s="160">
        <f t="shared" si="112"/>
        <v>42277</v>
      </c>
      <c r="DC255" s="301">
        <f t="shared" si="104"/>
        <v>100</v>
      </c>
      <c r="DD255" s="299"/>
      <c r="DE255" s="59">
        <f t="shared" si="100"/>
        <v>100</v>
      </c>
      <c r="DF255" s="303" t="e">
        <f t="shared" si="101"/>
        <v>#REF!</v>
      </c>
    </row>
    <row r="256" spans="2:110" ht="99.95" customHeight="1" x14ac:dyDescent="0.25">
      <c r="B256" s="75"/>
      <c r="C256" s="1">
        <f t="shared" si="116"/>
        <v>0</v>
      </c>
      <c r="D256" s="1"/>
      <c r="E256" s="2"/>
      <c r="F256" s="81"/>
      <c r="G256" s="113"/>
      <c r="H256" s="114"/>
      <c r="I256" s="115"/>
      <c r="J256" s="116"/>
      <c r="K256" s="117"/>
      <c r="L256" s="118"/>
      <c r="M256" s="119"/>
      <c r="N256" s="119"/>
      <c r="O256" s="17"/>
      <c r="P256" s="120"/>
      <c r="Q256" s="121"/>
      <c r="R256" s="122"/>
      <c r="S256" s="230"/>
      <c r="T256" s="123"/>
      <c r="U256" s="124"/>
      <c r="V256" s="201"/>
      <c r="W256" s="202"/>
      <c r="X256" s="116"/>
      <c r="Y256" s="116"/>
      <c r="Z256" s="116"/>
      <c r="AA256" s="116"/>
      <c r="AB256" s="126"/>
      <c r="AC256" s="127"/>
      <c r="AD256" s="128"/>
      <c r="AE256" s="121"/>
      <c r="AF256" s="129"/>
      <c r="AG256" s="121"/>
      <c r="AH256" s="17"/>
      <c r="AI256" s="4"/>
      <c r="AJ256" s="4"/>
      <c r="AK256" s="8"/>
      <c r="AL256" s="4"/>
      <c r="AM256" s="8"/>
      <c r="AN256" s="8"/>
      <c r="AO256" s="11"/>
      <c r="AP256" s="18">
        <f t="shared" si="89"/>
        <v>0</v>
      </c>
      <c r="AQ256" s="24"/>
      <c r="AR256" s="25"/>
      <c r="AS256" s="25"/>
      <c r="AT256" s="25"/>
      <c r="AU256" s="27"/>
      <c r="AV256" s="23"/>
      <c r="AW256" s="4"/>
      <c r="AX256" s="8">
        <f t="shared" si="117"/>
        <v>0</v>
      </c>
      <c r="AY256" s="8"/>
      <c r="AZ256" s="8"/>
      <c r="BA256" s="212"/>
      <c r="BB256" s="17" t="e">
        <f>LOOKUP(BA256,#REF!,#REF!)</f>
        <v>#REF!</v>
      </c>
      <c r="BC256" s="310"/>
      <c r="BD256" s="63"/>
      <c r="BE256" s="28"/>
      <c r="BF256" s="30"/>
      <c r="BG256" s="30"/>
      <c r="BH256" s="28"/>
      <c r="BI256" s="31"/>
      <c r="BJ256" s="66"/>
      <c r="BK256" s="79"/>
      <c r="BL256" s="32"/>
      <c r="BM256" s="32"/>
      <c r="BN256" s="55"/>
      <c r="BO256" s="33"/>
      <c r="BP256" s="67"/>
      <c r="BQ256" s="73"/>
      <c r="BR256" s="35"/>
      <c r="BS256" s="36"/>
      <c r="BT256" s="62"/>
      <c r="BU256" s="37"/>
      <c r="BV256" s="316">
        <f t="shared" si="96"/>
        <v>0</v>
      </c>
      <c r="BW256" s="317">
        <f t="shared" si="97"/>
        <v>0</v>
      </c>
      <c r="BX256" s="234">
        <f t="shared" si="98"/>
        <v>0</v>
      </c>
      <c r="BY256" s="41"/>
      <c r="BZ256" s="29"/>
      <c r="CA256" s="29"/>
      <c r="CB256" s="29"/>
      <c r="CC256" s="40"/>
      <c r="CD256" s="42"/>
      <c r="CE256" s="34"/>
      <c r="CF256" s="34"/>
      <c r="CG256" s="34"/>
      <c r="CH256" s="33"/>
      <c r="CI256" s="43"/>
      <c r="CJ256" s="44"/>
      <c r="CK256" s="38"/>
      <c r="CL256" s="38"/>
      <c r="CM256" s="39"/>
      <c r="CN256" s="45"/>
      <c r="CO256" s="71">
        <f t="shared" si="113"/>
        <v>0</v>
      </c>
      <c r="CP256" s="46"/>
      <c r="CQ256" s="72"/>
      <c r="CR256" s="47"/>
      <c r="CS256" s="287" t="e">
        <f>+SUMIFS(#REF!,#REF!,AH256)</f>
        <v>#REF!</v>
      </c>
      <c r="CT256" s="288" t="e">
        <f>+SUMIFS(#REF!,#REF!,BD256)+SUMIFS(#REF!,#REF!,BJ256)+SUMIFS(#REF!,#REF!,BP256)</f>
        <v>#REF!</v>
      </c>
      <c r="CU256" s="229" t="e">
        <f t="shared" si="105"/>
        <v>#REF!</v>
      </c>
      <c r="CV256" s="225"/>
      <c r="CW256" s="58">
        <f t="shared" si="109"/>
        <v>0</v>
      </c>
      <c r="CX256" s="292"/>
      <c r="CY256" s="60">
        <f t="shared" si="110"/>
        <v>0</v>
      </c>
      <c r="CZ256" s="58">
        <f t="shared" si="111"/>
        <v>0</v>
      </c>
      <c r="DA256" s="59">
        <f t="shared" si="103"/>
        <v>0</v>
      </c>
      <c r="DB256" s="160">
        <f t="shared" si="112"/>
        <v>42277</v>
      </c>
      <c r="DC256" s="301">
        <f t="shared" si="104"/>
        <v>100</v>
      </c>
      <c r="DD256" s="299"/>
      <c r="DE256" s="59">
        <f t="shared" si="100"/>
        <v>100</v>
      </c>
      <c r="DF256" s="303" t="e">
        <f t="shared" si="101"/>
        <v>#REF!</v>
      </c>
    </row>
    <row r="257" spans="2:110" ht="99.95" customHeight="1" x14ac:dyDescent="0.25">
      <c r="B257" s="75"/>
      <c r="C257" s="1">
        <f t="shared" si="116"/>
        <v>0</v>
      </c>
      <c r="D257" s="1"/>
      <c r="E257" s="2"/>
      <c r="F257" s="81"/>
      <c r="G257" s="19"/>
      <c r="H257" s="16"/>
      <c r="I257" s="56"/>
      <c r="J257" s="14"/>
      <c r="K257" s="74"/>
      <c r="L257" s="5"/>
      <c r="M257" s="13"/>
      <c r="N257" s="13"/>
      <c r="O257" s="8"/>
      <c r="P257" s="80"/>
      <c r="Q257" s="4"/>
      <c r="R257" s="69"/>
      <c r="S257" s="231"/>
      <c r="T257" s="70"/>
      <c r="U257" s="77"/>
      <c r="V257" s="203"/>
      <c r="W257" s="204"/>
      <c r="X257" s="14"/>
      <c r="Y257" s="14"/>
      <c r="Z257" s="14"/>
      <c r="AA257" s="14"/>
      <c r="AB257" s="57"/>
      <c r="AC257" s="15"/>
      <c r="AD257" s="2"/>
      <c r="AE257" s="4"/>
      <c r="AF257" s="6"/>
      <c r="AG257" s="4"/>
      <c r="AH257" s="8"/>
      <c r="AI257" s="4"/>
      <c r="AJ257" s="4"/>
      <c r="AK257" s="8"/>
      <c r="AL257" s="4"/>
      <c r="AM257" s="8"/>
      <c r="AN257" s="8"/>
      <c r="AO257" s="11"/>
      <c r="AP257" s="18">
        <f t="shared" si="89"/>
        <v>0</v>
      </c>
      <c r="AQ257" s="24"/>
      <c r="AR257" s="25"/>
      <c r="AS257" s="25"/>
      <c r="AT257" s="25"/>
      <c r="AU257" s="27"/>
      <c r="AV257" s="23"/>
      <c r="AW257" s="4"/>
      <c r="AX257" s="8">
        <f t="shared" si="117"/>
        <v>0</v>
      </c>
      <c r="AY257" s="8"/>
      <c r="AZ257" s="8"/>
      <c r="BA257" s="212"/>
      <c r="BB257" s="17" t="e">
        <f>LOOKUP(BA257,#REF!,#REF!)</f>
        <v>#REF!</v>
      </c>
      <c r="BC257" s="310"/>
      <c r="BD257" s="63"/>
      <c r="BE257" s="28"/>
      <c r="BF257" s="30"/>
      <c r="BG257" s="30"/>
      <c r="BH257" s="28"/>
      <c r="BI257" s="31"/>
      <c r="BJ257" s="66"/>
      <c r="BK257" s="79"/>
      <c r="BL257" s="32"/>
      <c r="BM257" s="32"/>
      <c r="BN257" s="55"/>
      <c r="BO257" s="33"/>
      <c r="BP257" s="67"/>
      <c r="BQ257" s="73"/>
      <c r="BR257" s="35"/>
      <c r="BS257" s="36"/>
      <c r="BT257" s="62"/>
      <c r="BU257" s="37"/>
      <c r="BV257" s="316">
        <f t="shared" si="96"/>
        <v>0</v>
      </c>
      <c r="BW257" s="317">
        <f t="shared" si="97"/>
        <v>0</v>
      </c>
      <c r="BX257" s="234">
        <f t="shared" si="98"/>
        <v>0</v>
      </c>
      <c r="BY257" s="41"/>
      <c r="BZ257" s="29"/>
      <c r="CA257" s="29"/>
      <c r="CB257" s="29"/>
      <c r="CC257" s="40"/>
      <c r="CD257" s="42"/>
      <c r="CE257" s="34"/>
      <c r="CF257" s="34"/>
      <c r="CG257" s="34"/>
      <c r="CH257" s="33"/>
      <c r="CI257" s="43"/>
      <c r="CJ257" s="44"/>
      <c r="CK257" s="38"/>
      <c r="CL257" s="38"/>
      <c r="CM257" s="39"/>
      <c r="CN257" s="45"/>
      <c r="CO257" s="71">
        <f t="shared" si="113"/>
        <v>0</v>
      </c>
      <c r="CP257" s="46"/>
      <c r="CQ257" s="72"/>
      <c r="CR257" s="47"/>
      <c r="CS257" s="287" t="e">
        <f>+SUMIFS(#REF!,#REF!,AH257)</f>
        <v>#REF!</v>
      </c>
      <c r="CT257" s="288" t="e">
        <f>+SUMIFS(#REF!,#REF!,BD257)+SUMIFS(#REF!,#REF!,BJ257)+SUMIFS(#REF!,#REF!,BP257)</f>
        <v>#REF!</v>
      </c>
      <c r="CU257" s="229" t="e">
        <f t="shared" si="105"/>
        <v>#REF!</v>
      </c>
      <c r="CV257" s="225"/>
      <c r="CW257" s="58">
        <f t="shared" si="109"/>
        <v>0</v>
      </c>
      <c r="CX257" s="292"/>
      <c r="CY257" s="60">
        <f t="shared" si="110"/>
        <v>0</v>
      </c>
      <c r="CZ257" s="58">
        <f t="shared" si="111"/>
        <v>0</v>
      </c>
      <c r="DA257" s="59">
        <f t="shared" si="103"/>
        <v>0</v>
      </c>
      <c r="DB257" s="160">
        <f t="shared" si="112"/>
        <v>42277</v>
      </c>
      <c r="DC257" s="301">
        <f t="shared" si="104"/>
        <v>100</v>
      </c>
      <c r="DD257" s="299"/>
      <c r="DE257" s="59">
        <f t="shared" si="100"/>
        <v>100</v>
      </c>
      <c r="DF257" s="303" t="e">
        <f t="shared" si="101"/>
        <v>#REF!</v>
      </c>
    </row>
    <row r="258" spans="2:110" ht="99.95" customHeight="1" x14ac:dyDescent="0.25">
      <c r="B258" s="75"/>
      <c r="C258" s="1">
        <f t="shared" si="116"/>
        <v>0</v>
      </c>
      <c r="D258" s="1"/>
      <c r="E258" s="2"/>
      <c r="F258" s="81"/>
      <c r="G258" s="19"/>
      <c r="H258" s="16"/>
      <c r="I258" s="56"/>
      <c r="J258" s="14"/>
      <c r="K258" s="74"/>
      <c r="L258" s="5"/>
      <c r="M258" s="13"/>
      <c r="N258" s="13"/>
      <c r="O258" s="8"/>
      <c r="P258" s="80"/>
      <c r="Q258" s="4"/>
      <c r="R258" s="69"/>
      <c r="S258" s="231"/>
      <c r="T258" s="70"/>
      <c r="U258" s="77"/>
      <c r="V258" s="203"/>
      <c r="W258" s="204"/>
      <c r="X258" s="14"/>
      <c r="Y258" s="14"/>
      <c r="Z258" s="14"/>
      <c r="AA258" s="14"/>
      <c r="AB258" s="57"/>
      <c r="AC258" s="15"/>
      <c r="AD258" s="2"/>
      <c r="AE258" s="4"/>
      <c r="AF258" s="6"/>
      <c r="AG258" s="4"/>
      <c r="AH258" s="8"/>
      <c r="AI258" s="4"/>
      <c r="AJ258" s="4"/>
      <c r="AK258" s="8"/>
      <c r="AL258" s="4"/>
      <c r="AM258" s="8"/>
      <c r="AN258" s="8"/>
      <c r="AO258" s="11"/>
      <c r="AP258" s="18">
        <f t="shared" ref="AP258:AP264" si="119">+AN258+AO258</f>
        <v>0</v>
      </c>
      <c r="AQ258" s="24"/>
      <c r="AR258" s="25"/>
      <c r="AS258" s="25"/>
      <c r="AT258" s="25"/>
      <c r="AU258" s="27"/>
      <c r="AV258" s="23"/>
      <c r="AW258" s="4"/>
      <c r="AX258" s="8">
        <f t="shared" si="117"/>
        <v>0</v>
      </c>
      <c r="AY258" s="8"/>
      <c r="AZ258" s="8"/>
      <c r="BA258" s="212"/>
      <c r="BB258" s="17" t="e">
        <f>LOOKUP(BA258,#REF!,#REF!)</f>
        <v>#REF!</v>
      </c>
      <c r="BC258" s="310"/>
      <c r="BD258" s="63"/>
      <c r="BE258" s="28"/>
      <c r="BF258" s="30"/>
      <c r="BG258" s="30"/>
      <c r="BH258" s="28"/>
      <c r="BI258" s="31"/>
      <c r="BJ258" s="66"/>
      <c r="BK258" s="79"/>
      <c r="BL258" s="32"/>
      <c r="BM258" s="32"/>
      <c r="BN258" s="55"/>
      <c r="BO258" s="33"/>
      <c r="BP258" s="67"/>
      <c r="BQ258" s="73"/>
      <c r="BR258" s="35"/>
      <c r="BS258" s="36"/>
      <c r="BT258" s="62"/>
      <c r="BU258" s="37"/>
      <c r="BV258" s="316">
        <f t="shared" si="96"/>
        <v>0</v>
      </c>
      <c r="BW258" s="317">
        <f t="shared" si="97"/>
        <v>0</v>
      </c>
      <c r="BX258" s="234">
        <f t="shared" si="98"/>
        <v>0</v>
      </c>
      <c r="BY258" s="41"/>
      <c r="BZ258" s="29"/>
      <c r="CA258" s="29"/>
      <c r="CB258" s="29"/>
      <c r="CC258" s="40"/>
      <c r="CD258" s="42"/>
      <c r="CE258" s="34"/>
      <c r="CF258" s="34"/>
      <c r="CG258" s="34"/>
      <c r="CH258" s="33"/>
      <c r="CI258" s="43"/>
      <c r="CJ258" s="44"/>
      <c r="CK258" s="38"/>
      <c r="CL258" s="38"/>
      <c r="CM258" s="39"/>
      <c r="CN258" s="45"/>
      <c r="CO258" s="71">
        <f t="shared" si="113"/>
        <v>0</v>
      </c>
      <c r="CP258" s="46"/>
      <c r="CQ258" s="72"/>
      <c r="CR258" s="47"/>
      <c r="CS258" s="287" t="e">
        <f>+SUMIFS(#REF!,#REF!,AH258)</f>
        <v>#REF!</v>
      </c>
      <c r="CT258" s="288" t="e">
        <f>+SUMIFS(#REF!,#REF!,BD258)+SUMIFS(#REF!,#REF!,BJ258)+SUMIFS(#REF!,#REF!,BP258)</f>
        <v>#REF!</v>
      </c>
      <c r="CU258" s="229" t="e">
        <f t="shared" si="105"/>
        <v>#REF!</v>
      </c>
      <c r="CV258" s="225"/>
      <c r="CW258" s="58">
        <f t="shared" si="109"/>
        <v>0</v>
      </c>
      <c r="CX258" s="292"/>
      <c r="CY258" s="60">
        <f t="shared" si="110"/>
        <v>0</v>
      </c>
      <c r="CZ258" s="58">
        <f t="shared" si="111"/>
        <v>0</v>
      </c>
      <c r="DA258" s="59">
        <f t="shared" si="103"/>
        <v>0</v>
      </c>
      <c r="DB258" s="160">
        <f t="shared" si="112"/>
        <v>42277</v>
      </c>
      <c r="DC258" s="301">
        <f t="shared" si="104"/>
        <v>100</v>
      </c>
      <c r="DD258" s="299"/>
      <c r="DE258" s="59">
        <f t="shared" si="100"/>
        <v>100</v>
      </c>
      <c r="DF258" s="303" t="e">
        <f t="shared" si="101"/>
        <v>#REF!</v>
      </c>
    </row>
    <row r="259" spans="2:110" ht="99.95" customHeight="1" x14ac:dyDescent="0.25">
      <c r="B259" s="75"/>
      <c r="C259" s="1">
        <f t="shared" si="114"/>
        <v>0</v>
      </c>
      <c r="D259" s="1"/>
      <c r="E259" s="2"/>
      <c r="F259" s="81"/>
      <c r="G259" s="19"/>
      <c r="H259" s="16"/>
      <c r="I259" s="56"/>
      <c r="J259" s="14"/>
      <c r="K259" s="74"/>
      <c r="L259" s="5"/>
      <c r="M259" s="13"/>
      <c r="N259" s="13"/>
      <c r="O259" s="8"/>
      <c r="P259" s="80"/>
      <c r="Q259" s="4"/>
      <c r="R259" s="69"/>
      <c r="S259" s="231"/>
      <c r="T259" s="70"/>
      <c r="U259" s="77"/>
      <c r="V259" s="203"/>
      <c r="W259" s="204"/>
      <c r="X259" s="14"/>
      <c r="Y259" s="14"/>
      <c r="Z259" s="14"/>
      <c r="AA259" s="14"/>
      <c r="AB259" s="57"/>
      <c r="AC259" s="15"/>
      <c r="AD259" s="2"/>
      <c r="AE259" s="4"/>
      <c r="AF259" s="6"/>
      <c r="AG259" s="4"/>
      <c r="AH259" s="8"/>
      <c r="AI259" s="4"/>
      <c r="AJ259" s="4"/>
      <c r="AK259" s="8"/>
      <c r="AL259" s="4"/>
      <c r="AM259" s="8"/>
      <c r="AN259" s="8"/>
      <c r="AO259" s="11"/>
      <c r="AP259" s="18">
        <f t="shared" si="119"/>
        <v>0</v>
      </c>
      <c r="AQ259" s="24"/>
      <c r="AR259" s="25"/>
      <c r="AS259" s="25"/>
      <c r="AT259" s="25"/>
      <c r="AU259" s="27"/>
      <c r="AV259" s="23"/>
      <c r="AW259" s="4"/>
      <c r="AX259" s="8">
        <f t="shared" si="115"/>
        <v>0</v>
      </c>
      <c r="AY259" s="8"/>
      <c r="AZ259" s="8"/>
      <c r="BA259" s="212"/>
      <c r="BB259" s="17" t="e">
        <f>LOOKUP(BA259,#REF!,#REF!)</f>
        <v>#REF!</v>
      </c>
      <c r="BC259" s="310"/>
      <c r="BD259" s="63"/>
      <c r="BE259" s="28"/>
      <c r="BF259" s="30"/>
      <c r="BG259" s="30"/>
      <c r="BH259" s="28"/>
      <c r="BI259" s="31"/>
      <c r="BJ259" s="66"/>
      <c r="BK259" s="79"/>
      <c r="BL259" s="32"/>
      <c r="BM259" s="32"/>
      <c r="BN259" s="55"/>
      <c r="BO259" s="33"/>
      <c r="BP259" s="67"/>
      <c r="BQ259" s="73"/>
      <c r="BR259" s="35"/>
      <c r="BS259" s="36"/>
      <c r="BT259" s="62"/>
      <c r="BU259" s="37"/>
      <c r="BV259" s="316">
        <f t="shared" ref="BV259:BV264" si="120">+AO259</f>
        <v>0</v>
      </c>
      <c r="BW259" s="317">
        <f t="shared" ref="BW259:BW264" si="121">+BF259+BL259+BR259</f>
        <v>0</v>
      </c>
      <c r="BX259" s="234">
        <f t="shared" ref="BX259:BX264" si="122">+AP259+BW259</f>
        <v>0</v>
      </c>
      <c r="BY259" s="41"/>
      <c r="BZ259" s="29"/>
      <c r="CA259" s="29"/>
      <c r="CB259" s="29"/>
      <c r="CC259" s="40"/>
      <c r="CD259" s="42"/>
      <c r="CE259" s="34"/>
      <c r="CF259" s="34"/>
      <c r="CG259" s="34"/>
      <c r="CH259" s="33"/>
      <c r="CI259" s="43"/>
      <c r="CJ259" s="44"/>
      <c r="CK259" s="38"/>
      <c r="CL259" s="38"/>
      <c r="CM259" s="39"/>
      <c r="CN259" s="45"/>
      <c r="CO259" s="71">
        <f t="shared" si="113"/>
        <v>0</v>
      </c>
      <c r="CP259" s="46"/>
      <c r="CQ259" s="72"/>
      <c r="CR259" s="47"/>
      <c r="CS259" s="287" t="e">
        <f>+SUMIFS(#REF!,#REF!,AH259)</f>
        <v>#REF!</v>
      </c>
      <c r="CT259" s="288" t="e">
        <f>+SUMIFS(#REF!,#REF!,BD259)+SUMIFS(#REF!,#REF!,BJ259)+SUMIFS(#REF!,#REF!,BP259)</f>
        <v>#REF!</v>
      </c>
      <c r="CU259" s="229" t="e">
        <f t="shared" si="105"/>
        <v>#REF!</v>
      </c>
      <c r="CV259" s="225"/>
      <c r="CW259" s="58">
        <f t="shared" si="109"/>
        <v>0</v>
      </c>
      <c r="CX259" s="292"/>
      <c r="CY259" s="60">
        <f t="shared" si="110"/>
        <v>0</v>
      </c>
      <c r="CZ259" s="58">
        <f t="shared" si="111"/>
        <v>0</v>
      </c>
      <c r="DA259" s="59">
        <f t="shared" si="103"/>
        <v>0</v>
      </c>
      <c r="DB259" s="160">
        <f t="shared" si="112"/>
        <v>42277</v>
      </c>
      <c r="DC259" s="301">
        <f t="shared" si="104"/>
        <v>100</v>
      </c>
      <c r="DD259" s="299"/>
      <c r="DE259" s="59">
        <f t="shared" ref="DE259:DE264" si="123">+DC259</f>
        <v>100</v>
      </c>
      <c r="DF259" s="303" t="e">
        <f t="shared" ref="DF259:DF264" si="124">+CU259</f>
        <v>#REF!</v>
      </c>
    </row>
    <row r="260" spans="2:110" ht="99.95" customHeight="1" x14ac:dyDescent="0.25">
      <c r="B260" s="75"/>
      <c r="C260" s="1">
        <f t="shared" si="114"/>
        <v>0</v>
      </c>
      <c r="D260" s="1"/>
      <c r="E260" s="2"/>
      <c r="F260" s="81"/>
      <c r="G260" s="19"/>
      <c r="H260" s="16"/>
      <c r="I260" s="56"/>
      <c r="J260" s="14"/>
      <c r="K260" s="74"/>
      <c r="L260" s="5"/>
      <c r="M260" s="13"/>
      <c r="N260" s="13"/>
      <c r="O260" s="8"/>
      <c r="P260" s="80"/>
      <c r="Q260" s="4"/>
      <c r="R260" s="69"/>
      <c r="S260" s="231"/>
      <c r="T260" s="70"/>
      <c r="U260" s="77"/>
      <c r="V260" s="203"/>
      <c r="W260" s="204"/>
      <c r="X260" s="14"/>
      <c r="Y260" s="14"/>
      <c r="Z260" s="14"/>
      <c r="AA260" s="14"/>
      <c r="AB260" s="57"/>
      <c r="AC260" s="15"/>
      <c r="AD260" s="2"/>
      <c r="AE260" s="4"/>
      <c r="AF260" s="6"/>
      <c r="AG260" s="4"/>
      <c r="AH260" s="8"/>
      <c r="AI260" s="4"/>
      <c r="AJ260" s="4"/>
      <c r="AK260" s="8"/>
      <c r="AL260" s="4"/>
      <c r="AM260" s="8"/>
      <c r="AN260" s="8"/>
      <c r="AO260" s="11"/>
      <c r="AP260" s="18">
        <f t="shared" si="119"/>
        <v>0</v>
      </c>
      <c r="AQ260" s="24"/>
      <c r="AR260" s="25"/>
      <c r="AS260" s="25"/>
      <c r="AT260" s="25"/>
      <c r="AU260" s="27"/>
      <c r="AV260" s="23"/>
      <c r="AW260" s="4"/>
      <c r="AX260" s="8">
        <f t="shared" si="115"/>
        <v>0</v>
      </c>
      <c r="AY260" s="8"/>
      <c r="AZ260" s="8"/>
      <c r="BA260" s="212"/>
      <c r="BB260" s="17" t="e">
        <f>LOOKUP(BA260,#REF!,#REF!)</f>
        <v>#REF!</v>
      </c>
      <c r="BC260" s="310"/>
      <c r="BD260" s="63"/>
      <c r="BE260" s="28"/>
      <c r="BF260" s="30"/>
      <c r="BG260" s="30"/>
      <c r="BH260" s="28"/>
      <c r="BI260" s="31"/>
      <c r="BJ260" s="66"/>
      <c r="BK260" s="79"/>
      <c r="BL260" s="32"/>
      <c r="BM260" s="32"/>
      <c r="BN260" s="55"/>
      <c r="BO260" s="33"/>
      <c r="BP260" s="67"/>
      <c r="BQ260" s="73"/>
      <c r="BR260" s="35"/>
      <c r="BS260" s="36"/>
      <c r="BT260" s="62"/>
      <c r="BU260" s="37"/>
      <c r="BV260" s="316">
        <f t="shared" si="120"/>
        <v>0</v>
      </c>
      <c r="BW260" s="317">
        <f t="shared" si="121"/>
        <v>0</v>
      </c>
      <c r="BX260" s="234">
        <f t="shared" si="122"/>
        <v>0</v>
      </c>
      <c r="BY260" s="41"/>
      <c r="BZ260" s="29"/>
      <c r="CA260" s="29"/>
      <c r="CB260" s="29"/>
      <c r="CC260" s="40"/>
      <c r="CD260" s="42"/>
      <c r="CE260" s="34"/>
      <c r="CF260" s="34"/>
      <c r="CG260" s="34"/>
      <c r="CH260" s="33"/>
      <c r="CI260" s="43"/>
      <c r="CJ260" s="44"/>
      <c r="CK260" s="38"/>
      <c r="CL260" s="38"/>
      <c r="CM260" s="39"/>
      <c r="CN260" s="45"/>
      <c r="CO260" s="71">
        <f t="shared" si="113"/>
        <v>0</v>
      </c>
      <c r="CP260" s="46"/>
      <c r="CQ260" s="72"/>
      <c r="CR260" s="47"/>
      <c r="CS260" s="287" t="e">
        <f>+SUMIFS(#REF!,#REF!,AH260)</f>
        <v>#REF!</v>
      </c>
      <c r="CT260" s="288" t="e">
        <f>+SUMIFS(#REF!,#REF!,BD260)+SUMIFS(#REF!,#REF!,BJ260)+SUMIFS(#REF!,#REF!,BP260)</f>
        <v>#REF!</v>
      </c>
      <c r="CU260" s="229" t="e">
        <f t="shared" ref="CU260:CU264" si="125">+CS260/BX260</f>
        <v>#REF!</v>
      </c>
      <c r="CV260" s="225"/>
      <c r="CW260" s="58">
        <f t="shared" si="109"/>
        <v>0</v>
      </c>
      <c r="CX260" s="292"/>
      <c r="CY260" s="60">
        <f t="shared" si="110"/>
        <v>0</v>
      </c>
      <c r="CZ260" s="58">
        <f t="shared" si="111"/>
        <v>0</v>
      </c>
      <c r="DA260" s="59">
        <f t="shared" ref="DA260:DA264" si="126">+CZ260-CY260</f>
        <v>0</v>
      </c>
      <c r="DB260" s="160">
        <f t="shared" si="112"/>
        <v>42277</v>
      </c>
      <c r="DC260" s="301">
        <f t="shared" ref="DC260:DC264" si="127">+IF(DB260&gt;=DA260,100,(DB260/DA260)*100)</f>
        <v>100</v>
      </c>
      <c r="DD260" s="299"/>
      <c r="DE260" s="59">
        <f t="shared" si="123"/>
        <v>100</v>
      </c>
      <c r="DF260" s="303" t="e">
        <f t="shared" si="124"/>
        <v>#REF!</v>
      </c>
    </row>
    <row r="261" spans="2:110" ht="99.95" customHeight="1" x14ac:dyDescent="0.25">
      <c r="B261" s="75"/>
      <c r="C261" s="1">
        <f t="shared" si="114"/>
        <v>0</v>
      </c>
      <c r="D261" s="1"/>
      <c r="E261" s="2"/>
      <c r="F261" s="81"/>
      <c r="G261" s="19"/>
      <c r="H261" s="16"/>
      <c r="I261" s="56"/>
      <c r="J261" s="14"/>
      <c r="K261" s="74"/>
      <c r="L261" s="5"/>
      <c r="M261" s="13"/>
      <c r="N261" s="13"/>
      <c r="O261" s="8"/>
      <c r="P261" s="80"/>
      <c r="Q261" s="4"/>
      <c r="R261" s="69"/>
      <c r="S261" s="231"/>
      <c r="T261" s="70"/>
      <c r="U261" s="77"/>
      <c r="V261" s="203"/>
      <c r="W261" s="204"/>
      <c r="X261" s="14"/>
      <c r="Y261" s="14"/>
      <c r="Z261" s="14"/>
      <c r="AA261" s="14"/>
      <c r="AB261" s="57"/>
      <c r="AC261" s="15"/>
      <c r="AD261" s="2"/>
      <c r="AE261" s="4"/>
      <c r="AF261" s="6"/>
      <c r="AG261" s="4"/>
      <c r="AH261" s="8"/>
      <c r="AI261" s="4"/>
      <c r="AJ261" s="4"/>
      <c r="AK261" s="8"/>
      <c r="AL261" s="4"/>
      <c r="AM261" s="8"/>
      <c r="AN261" s="8"/>
      <c r="AO261" s="11"/>
      <c r="AP261" s="18">
        <f t="shared" si="119"/>
        <v>0</v>
      </c>
      <c r="AQ261" s="24"/>
      <c r="AR261" s="25"/>
      <c r="AS261" s="25"/>
      <c r="AT261" s="25"/>
      <c r="AU261" s="27"/>
      <c r="AV261" s="23"/>
      <c r="AW261" s="4"/>
      <c r="AX261" s="8">
        <f t="shared" si="115"/>
        <v>0</v>
      </c>
      <c r="AY261" s="8"/>
      <c r="AZ261" s="8"/>
      <c r="BA261" s="212"/>
      <c r="BB261" s="17" t="e">
        <f>LOOKUP(BA261,#REF!,#REF!)</f>
        <v>#REF!</v>
      </c>
      <c r="BC261" s="310"/>
      <c r="BD261" s="63"/>
      <c r="BE261" s="28"/>
      <c r="BF261" s="30"/>
      <c r="BG261" s="30"/>
      <c r="BH261" s="28"/>
      <c r="BI261" s="31"/>
      <c r="BJ261" s="66"/>
      <c r="BK261" s="79"/>
      <c r="BL261" s="32"/>
      <c r="BM261" s="32"/>
      <c r="BN261" s="55"/>
      <c r="BO261" s="33"/>
      <c r="BP261" s="67"/>
      <c r="BQ261" s="73"/>
      <c r="BR261" s="35"/>
      <c r="BS261" s="36"/>
      <c r="BT261" s="62"/>
      <c r="BU261" s="37"/>
      <c r="BV261" s="316">
        <f t="shared" si="120"/>
        <v>0</v>
      </c>
      <c r="BW261" s="317">
        <f t="shared" si="121"/>
        <v>0</v>
      </c>
      <c r="BX261" s="234">
        <f t="shared" si="122"/>
        <v>0</v>
      </c>
      <c r="BY261" s="41"/>
      <c r="BZ261" s="29"/>
      <c r="CA261" s="29"/>
      <c r="CB261" s="29"/>
      <c r="CC261" s="40"/>
      <c r="CD261" s="42"/>
      <c r="CE261" s="34"/>
      <c r="CF261" s="34"/>
      <c r="CG261" s="34"/>
      <c r="CH261" s="33"/>
      <c r="CI261" s="43"/>
      <c r="CJ261" s="44"/>
      <c r="CK261" s="38"/>
      <c r="CL261" s="38"/>
      <c r="CM261" s="39"/>
      <c r="CN261" s="45"/>
      <c r="CO261" s="71">
        <f t="shared" si="113"/>
        <v>0</v>
      </c>
      <c r="CP261" s="46"/>
      <c r="CQ261" s="72"/>
      <c r="CR261" s="47"/>
      <c r="CS261" s="287" t="e">
        <f>+SUMIFS(#REF!,#REF!,AH261)</f>
        <v>#REF!</v>
      </c>
      <c r="CT261" s="288" t="e">
        <f>+SUMIFS(#REF!,#REF!,BD261)+SUMIFS(#REF!,#REF!,BJ261)+SUMIFS(#REF!,#REF!,BP261)</f>
        <v>#REF!</v>
      </c>
      <c r="CU261" s="229" t="e">
        <f t="shared" si="125"/>
        <v>#REF!</v>
      </c>
      <c r="CV261" s="225"/>
      <c r="CW261" s="58">
        <f t="shared" si="109"/>
        <v>0</v>
      </c>
      <c r="CX261" s="292"/>
      <c r="CY261" s="60">
        <f t="shared" si="110"/>
        <v>0</v>
      </c>
      <c r="CZ261" s="58">
        <f t="shared" si="111"/>
        <v>0</v>
      </c>
      <c r="DA261" s="59">
        <f t="shared" si="126"/>
        <v>0</v>
      </c>
      <c r="DB261" s="160">
        <f t="shared" si="112"/>
        <v>42277</v>
      </c>
      <c r="DC261" s="301">
        <f t="shared" si="127"/>
        <v>100</v>
      </c>
      <c r="DD261" s="299"/>
      <c r="DE261" s="59">
        <f t="shared" si="123"/>
        <v>100</v>
      </c>
      <c r="DF261" s="303" t="e">
        <f t="shared" si="124"/>
        <v>#REF!</v>
      </c>
    </row>
    <row r="262" spans="2:110" ht="99.95" customHeight="1" x14ac:dyDescent="0.25">
      <c r="B262" s="75"/>
      <c r="C262" s="1">
        <f t="shared" si="114"/>
        <v>0</v>
      </c>
      <c r="D262" s="1"/>
      <c r="E262" s="2"/>
      <c r="F262" s="81"/>
      <c r="G262" s="19"/>
      <c r="H262" s="16"/>
      <c r="I262" s="56"/>
      <c r="J262" s="14"/>
      <c r="K262" s="74"/>
      <c r="L262" s="5"/>
      <c r="M262" s="13"/>
      <c r="N262" s="13"/>
      <c r="O262" s="8"/>
      <c r="P262" s="80"/>
      <c r="Q262" s="4"/>
      <c r="R262" s="69"/>
      <c r="S262" s="231"/>
      <c r="T262" s="70"/>
      <c r="U262" s="77"/>
      <c r="V262" s="203"/>
      <c r="W262" s="204"/>
      <c r="X262" s="14"/>
      <c r="Y262" s="14"/>
      <c r="Z262" s="14"/>
      <c r="AA262" s="14"/>
      <c r="AB262" s="57"/>
      <c r="AC262" s="15"/>
      <c r="AD262" s="2"/>
      <c r="AE262" s="4"/>
      <c r="AF262" s="6"/>
      <c r="AG262" s="4"/>
      <c r="AH262" s="8"/>
      <c r="AI262" s="4"/>
      <c r="AJ262" s="4"/>
      <c r="AK262" s="8"/>
      <c r="AL262" s="4"/>
      <c r="AM262" s="8"/>
      <c r="AN262" s="8"/>
      <c r="AO262" s="11"/>
      <c r="AP262" s="18">
        <f t="shared" si="119"/>
        <v>0</v>
      </c>
      <c r="AQ262" s="24"/>
      <c r="AR262" s="25"/>
      <c r="AS262" s="25"/>
      <c r="AT262" s="25"/>
      <c r="AU262" s="27"/>
      <c r="AV262" s="23"/>
      <c r="AW262" s="4"/>
      <c r="AX262" s="8">
        <f t="shared" si="115"/>
        <v>0</v>
      </c>
      <c r="AY262" s="8"/>
      <c r="AZ262" s="8"/>
      <c r="BA262" s="212"/>
      <c r="BB262" s="17" t="e">
        <f>LOOKUP(BA262,#REF!,#REF!)</f>
        <v>#REF!</v>
      </c>
      <c r="BC262" s="310"/>
      <c r="BD262" s="63"/>
      <c r="BE262" s="28"/>
      <c r="BF262" s="30"/>
      <c r="BG262" s="30"/>
      <c r="BH262" s="28"/>
      <c r="BI262" s="31"/>
      <c r="BJ262" s="66"/>
      <c r="BK262" s="79"/>
      <c r="BL262" s="32"/>
      <c r="BM262" s="32"/>
      <c r="BN262" s="55"/>
      <c r="BO262" s="33"/>
      <c r="BP262" s="67"/>
      <c r="BQ262" s="73"/>
      <c r="BR262" s="35"/>
      <c r="BS262" s="36"/>
      <c r="BT262" s="62"/>
      <c r="BU262" s="37"/>
      <c r="BV262" s="316">
        <f t="shared" si="120"/>
        <v>0</v>
      </c>
      <c r="BW262" s="317">
        <f t="shared" si="121"/>
        <v>0</v>
      </c>
      <c r="BX262" s="234">
        <f t="shared" si="122"/>
        <v>0</v>
      </c>
      <c r="BY262" s="41"/>
      <c r="BZ262" s="29"/>
      <c r="CA262" s="29"/>
      <c r="CB262" s="29"/>
      <c r="CC262" s="40"/>
      <c r="CD262" s="42"/>
      <c r="CE262" s="34"/>
      <c r="CF262" s="34"/>
      <c r="CG262" s="34"/>
      <c r="CH262" s="33"/>
      <c r="CI262" s="43"/>
      <c r="CJ262" s="44"/>
      <c r="CK262" s="38"/>
      <c r="CL262" s="38"/>
      <c r="CM262" s="39"/>
      <c r="CN262" s="45"/>
      <c r="CO262" s="71">
        <f t="shared" si="113"/>
        <v>0</v>
      </c>
      <c r="CP262" s="46"/>
      <c r="CQ262" s="72"/>
      <c r="CR262" s="47"/>
      <c r="CS262" s="287" t="e">
        <f>+SUMIFS(#REF!,#REF!,AH262)</f>
        <v>#REF!</v>
      </c>
      <c r="CT262" s="288" t="e">
        <f>+SUMIFS(#REF!,#REF!,BD262)+SUMIFS(#REF!,#REF!,BJ262)+SUMIFS(#REF!,#REF!,BP262)</f>
        <v>#REF!</v>
      </c>
      <c r="CU262" s="229" t="e">
        <f t="shared" si="125"/>
        <v>#REF!</v>
      </c>
      <c r="CV262" s="225"/>
      <c r="CW262" s="58">
        <f t="shared" si="109"/>
        <v>0</v>
      </c>
      <c r="CX262" s="292"/>
      <c r="CY262" s="60">
        <f t="shared" si="110"/>
        <v>0</v>
      </c>
      <c r="CZ262" s="58">
        <f t="shared" si="111"/>
        <v>0</v>
      </c>
      <c r="DA262" s="59">
        <f t="shared" si="126"/>
        <v>0</v>
      </c>
      <c r="DB262" s="160">
        <f t="shared" si="112"/>
        <v>42277</v>
      </c>
      <c r="DC262" s="301">
        <f t="shared" si="127"/>
        <v>100</v>
      </c>
      <c r="DD262" s="299"/>
      <c r="DE262" s="59">
        <f t="shared" si="123"/>
        <v>100</v>
      </c>
      <c r="DF262" s="303" t="e">
        <f t="shared" si="124"/>
        <v>#REF!</v>
      </c>
    </row>
    <row r="263" spans="2:110" ht="99.95" customHeight="1" x14ac:dyDescent="0.25">
      <c r="B263" s="75"/>
      <c r="C263" s="1">
        <f t="shared" si="114"/>
        <v>0</v>
      </c>
      <c r="D263" s="1"/>
      <c r="E263" s="2"/>
      <c r="F263" s="81"/>
      <c r="G263" s="19"/>
      <c r="H263" s="16"/>
      <c r="I263" s="56"/>
      <c r="J263" s="14"/>
      <c r="K263" s="74"/>
      <c r="L263" s="5"/>
      <c r="M263" s="13"/>
      <c r="N263" s="13"/>
      <c r="O263" s="8"/>
      <c r="P263" s="80"/>
      <c r="Q263" s="4"/>
      <c r="R263" s="69"/>
      <c r="S263" s="231"/>
      <c r="T263" s="70"/>
      <c r="U263" s="77"/>
      <c r="V263" s="203"/>
      <c r="W263" s="204"/>
      <c r="X263" s="14"/>
      <c r="Y263" s="14"/>
      <c r="Z263" s="14"/>
      <c r="AA263" s="14"/>
      <c r="AB263" s="57"/>
      <c r="AC263" s="15"/>
      <c r="AD263" s="2"/>
      <c r="AE263" s="4"/>
      <c r="AF263" s="6"/>
      <c r="AG263" s="4"/>
      <c r="AH263" s="8"/>
      <c r="AI263" s="4"/>
      <c r="AJ263" s="4"/>
      <c r="AK263" s="8"/>
      <c r="AL263" s="4"/>
      <c r="AM263" s="8"/>
      <c r="AN263" s="8"/>
      <c r="AO263" s="11"/>
      <c r="AP263" s="18">
        <f t="shared" si="119"/>
        <v>0</v>
      </c>
      <c r="AQ263" s="24"/>
      <c r="AR263" s="25"/>
      <c r="AS263" s="25"/>
      <c r="AT263" s="25"/>
      <c r="AU263" s="27"/>
      <c r="AV263" s="23"/>
      <c r="AW263" s="4"/>
      <c r="AX263" s="8">
        <f t="shared" si="115"/>
        <v>0</v>
      </c>
      <c r="AY263" s="8"/>
      <c r="AZ263" s="8"/>
      <c r="BA263" s="212"/>
      <c r="BB263" s="17" t="e">
        <f>LOOKUP(BA263,#REF!,#REF!)</f>
        <v>#REF!</v>
      </c>
      <c r="BC263" s="310"/>
      <c r="BD263" s="63"/>
      <c r="BE263" s="28"/>
      <c r="BF263" s="30"/>
      <c r="BG263" s="30"/>
      <c r="BH263" s="28"/>
      <c r="BI263" s="31"/>
      <c r="BJ263" s="66"/>
      <c r="BK263" s="79"/>
      <c r="BL263" s="32"/>
      <c r="BM263" s="32"/>
      <c r="BN263" s="55"/>
      <c r="BO263" s="33"/>
      <c r="BP263" s="67"/>
      <c r="BQ263" s="73"/>
      <c r="BR263" s="35"/>
      <c r="BS263" s="36"/>
      <c r="BT263" s="62"/>
      <c r="BU263" s="37"/>
      <c r="BV263" s="316">
        <f t="shared" si="120"/>
        <v>0</v>
      </c>
      <c r="BW263" s="317">
        <f t="shared" si="121"/>
        <v>0</v>
      </c>
      <c r="BX263" s="234">
        <f t="shared" si="122"/>
        <v>0</v>
      </c>
      <c r="BY263" s="41"/>
      <c r="BZ263" s="29"/>
      <c r="CA263" s="29"/>
      <c r="CB263" s="29"/>
      <c r="CC263" s="40"/>
      <c r="CD263" s="42"/>
      <c r="CE263" s="34"/>
      <c r="CF263" s="34"/>
      <c r="CG263" s="34"/>
      <c r="CH263" s="33"/>
      <c r="CI263" s="43"/>
      <c r="CJ263" s="44"/>
      <c r="CK263" s="38"/>
      <c r="CL263" s="38"/>
      <c r="CM263" s="39"/>
      <c r="CN263" s="45"/>
      <c r="CO263" s="71">
        <f t="shared" si="113"/>
        <v>0</v>
      </c>
      <c r="CP263" s="46"/>
      <c r="CQ263" s="72"/>
      <c r="CR263" s="47"/>
      <c r="CS263" s="287" t="e">
        <f>+SUMIFS(#REF!,#REF!,AH263)</f>
        <v>#REF!</v>
      </c>
      <c r="CT263" s="288" t="e">
        <f>+SUMIFS(#REF!,#REF!,BD263)+SUMIFS(#REF!,#REF!,BJ263)+SUMIFS(#REF!,#REF!,BP263)</f>
        <v>#REF!</v>
      </c>
      <c r="CU263" s="229" t="e">
        <f t="shared" si="125"/>
        <v>#REF!</v>
      </c>
      <c r="CV263" s="225"/>
      <c r="CW263" s="58">
        <f t="shared" si="109"/>
        <v>0</v>
      </c>
      <c r="CX263" s="292"/>
      <c r="CY263" s="60">
        <f t="shared" si="110"/>
        <v>0</v>
      </c>
      <c r="CZ263" s="58">
        <f t="shared" si="111"/>
        <v>0</v>
      </c>
      <c r="DA263" s="59">
        <f t="shared" si="126"/>
        <v>0</v>
      </c>
      <c r="DB263" s="160">
        <f t="shared" si="112"/>
        <v>42277</v>
      </c>
      <c r="DC263" s="301">
        <f t="shared" si="127"/>
        <v>100</v>
      </c>
      <c r="DD263" s="299"/>
      <c r="DE263" s="59">
        <f t="shared" si="123"/>
        <v>100</v>
      </c>
      <c r="DF263" s="303" t="e">
        <f t="shared" si="124"/>
        <v>#REF!</v>
      </c>
    </row>
    <row r="264" spans="2:110" ht="99.95" customHeight="1" thickBot="1" x14ac:dyDescent="0.3">
      <c r="B264" s="75"/>
      <c r="C264" s="1">
        <f t="shared" si="114"/>
        <v>0</v>
      </c>
      <c r="D264" s="1"/>
      <c r="E264" s="2"/>
      <c r="F264" s="81"/>
      <c r="G264" s="19"/>
      <c r="H264" s="16"/>
      <c r="I264" s="56"/>
      <c r="J264" s="14"/>
      <c r="K264" s="74"/>
      <c r="L264" s="5"/>
      <c r="M264" s="13"/>
      <c r="N264" s="13"/>
      <c r="O264" s="8"/>
      <c r="P264" s="80"/>
      <c r="Q264" s="4"/>
      <c r="R264" s="69"/>
      <c r="S264" s="231"/>
      <c r="T264" s="70"/>
      <c r="U264" s="77"/>
      <c r="V264" s="203"/>
      <c r="W264" s="204"/>
      <c r="X264" s="14"/>
      <c r="Y264" s="14"/>
      <c r="Z264" s="14"/>
      <c r="AA264" s="14"/>
      <c r="AB264" s="57"/>
      <c r="AC264" s="15"/>
      <c r="AD264" s="2"/>
      <c r="AE264" s="4"/>
      <c r="AF264" s="6"/>
      <c r="AG264" s="4"/>
      <c r="AH264" s="8"/>
      <c r="AI264" s="4"/>
      <c r="AJ264" s="4"/>
      <c r="AK264" s="8"/>
      <c r="AL264" s="4"/>
      <c r="AM264" s="8"/>
      <c r="AN264" s="8"/>
      <c r="AO264" s="11"/>
      <c r="AP264" s="18">
        <f t="shared" si="119"/>
        <v>0</v>
      </c>
      <c r="AQ264" s="24"/>
      <c r="AR264" s="25"/>
      <c r="AS264" s="25"/>
      <c r="AT264" s="25"/>
      <c r="AU264" s="27"/>
      <c r="AV264" s="23"/>
      <c r="AW264" s="4"/>
      <c r="AX264" s="8">
        <f t="shared" si="115"/>
        <v>0</v>
      </c>
      <c r="AY264" s="8"/>
      <c r="AZ264" s="8"/>
      <c r="BA264" s="212"/>
      <c r="BB264" s="17" t="e">
        <f>LOOKUP(BA264,#REF!,#REF!)</f>
        <v>#REF!</v>
      </c>
      <c r="BC264" s="310"/>
      <c r="BD264" s="63"/>
      <c r="BE264" s="28"/>
      <c r="BF264" s="30"/>
      <c r="BG264" s="30"/>
      <c r="BH264" s="28"/>
      <c r="BI264" s="31"/>
      <c r="BJ264" s="66"/>
      <c r="BK264" s="79"/>
      <c r="BL264" s="32"/>
      <c r="BM264" s="32"/>
      <c r="BN264" s="55"/>
      <c r="BO264" s="33"/>
      <c r="BP264" s="67"/>
      <c r="BQ264" s="73"/>
      <c r="BR264" s="35"/>
      <c r="BS264" s="36"/>
      <c r="BT264" s="62"/>
      <c r="BU264" s="37"/>
      <c r="BV264" s="316">
        <f t="shared" si="120"/>
        <v>0</v>
      </c>
      <c r="BW264" s="317">
        <f t="shared" si="121"/>
        <v>0</v>
      </c>
      <c r="BX264" s="234">
        <f t="shared" si="122"/>
        <v>0</v>
      </c>
      <c r="BY264" s="41"/>
      <c r="BZ264" s="29"/>
      <c r="CA264" s="29"/>
      <c r="CB264" s="29"/>
      <c r="CC264" s="40"/>
      <c r="CD264" s="42"/>
      <c r="CE264" s="34"/>
      <c r="CF264" s="34"/>
      <c r="CG264" s="34"/>
      <c r="CH264" s="33"/>
      <c r="CI264" s="43"/>
      <c r="CJ264" s="44"/>
      <c r="CK264" s="38"/>
      <c r="CL264" s="38"/>
      <c r="CM264" s="39"/>
      <c r="CN264" s="45"/>
      <c r="CO264" s="71">
        <f t="shared" si="113"/>
        <v>0</v>
      </c>
      <c r="CP264" s="46"/>
      <c r="CQ264" s="72"/>
      <c r="CR264" s="47"/>
      <c r="CS264" s="289" t="e">
        <f>+SUMIFS(#REF!,#REF!,AH264)</f>
        <v>#REF!</v>
      </c>
      <c r="CT264" s="288" t="e">
        <f>+SUMIFS(#REF!,#REF!,BD264)+SUMIFS(#REF!,#REF!,BJ264)+SUMIFS(#REF!,#REF!,BP264)</f>
        <v>#REF!</v>
      </c>
      <c r="CU264" s="229" t="e">
        <f t="shared" si="125"/>
        <v>#REF!</v>
      </c>
      <c r="CV264" s="225"/>
      <c r="CW264" s="58">
        <f t="shared" si="109"/>
        <v>0</v>
      </c>
      <c r="CX264" s="292"/>
      <c r="CY264" s="60">
        <f t="shared" si="110"/>
        <v>0</v>
      </c>
      <c r="CZ264" s="58">
        <f t="shared" si="111"/>
        <v>0</v>
      </c>
      <c r="DA264" s="59">
        <f t="shared" si="126"/>
        <v>0</v>
      </c>
      <c r="DB264" s="160">
        <f t="shared" si="112"/>
        <v>42277</v>
      </c>
      <c r="DC264" s="301">
        <f t="shared" si="127"/>
        <v>100</v>
      </c>
      <c r="DD264" s="299"/>
      <c r="DE264" s="59">
        <f t="shared" si="123"/>
        <v>100</v>
      </c>
      <c r="DF264" s="303" t="e">
        <f t="shared" si="124"/>
        <v>#REF!</v>
      </c>
    </row>
    <row r="265" spans="2:110" x14ac:dyDescent="0.25">
      <c r="DF265" s="343"/>
    </row>
    <row r="266" spans="2:110" x14ac:dyDescent="0.25">
      <c r="DF266" s="343"/>
    </row>
    <row r="267" spans="2:110" x14ac:dyDescent="0.25">
      <c r="DF267" s="343"/>
    </row>
    <row r="268" spans="2:110" x14ac:dyDescent="0.25">
      <c r="DF268" s="343"/>
    </row>
    <row r="269" spans="2:110" x14ac:dyDescent="0.25">
      <c r="DF269" s="343"/>
    </row>
    <row r="270" spans="2:110" x14ac:dyDescent="0.25">
      <c r="DF270" s="343"/>
    </row>
    <row r="271" spans="2:110" x14ac:dyDescent="0.25">
      <c r="DF271" s="343"/>
    </row>
    <row r="272" spans="2:110" x14ac:dyDescent="0.25">
      <c r="DF272" s="343"/>
    </row>
    <row r="273" spans="110:110" x14ac:dyDescent="0.25">
      <c r="DF273" s="343"/>
    </row>
    <row r="274" spans="110:110" x14ac:dyDescent="0.25">
      <c r="DF274" s="343"/>
    </row>
    <row r="275" spans="110:110" x14ac:dyDescent="0.25">
      <c r="DF275" s="343"/>
    </row>
    <row r="276" spans="110:110" x14ac:dyDescent="0.25">
      <c r="DF276" s="343"/>
    </row>
    <row r="277" spans="110:110" x14ac:dyDescent="0.25">
      <c r="DF277" s="343"/>
    </row>
    <row r="278" spans="110:110" x14ac:dyDescent="0.25">
      <c r="DF278" s="343"/>
    </row>
    <row r="279" spans="110:110" x14ac:dyDescent="0.25">
      <c r="DF279" s="343"/>
    </row>
    <row r="280" spans="110:110" x14ac:dyDescent="0.25">
      <c r="DF280" s="343"/>
    </row>
    <row r="281" spans="110:110" x14ac:dyDescent="0.25">
      <c r="DF281" s="343"/>
    </row>
    <row r="282" spans="110:110" x14ac:dyDescent="0.25">
      <c r="DF282" s="343"/>
    </row>
    <row r="283" spans="110:110" x14ac:dyDescent="0.25">
      <c r="DF283" s="343"/>
    </row>
    <row r="284" spans="110:110" x14ac:dyDescent="0.25">
      <c r="DF284" s="343"/>
    </row>
    <row r="285" spans="110:110" x14ac:dyDescent="0.25">
      <c r="DF285" s="343"/>
    </row>
    <row r="286" spans="110:110" x14ac:dyDescent="0.25">
      <c r="DF286" s="343"/>
    </row>
    <row r="287" spans="110:110" x14ac:dyDescent="0.25">
      <c r="DF287" s="343"/>
    </row>
    <row r="288" spans="110:110" x14ac:dyDescent="0.25">
      <c r="DF288" s="343"/>
    </row>
    <row r="289" spans="110:110" x14ac:dyDescent="0.25">
      <c r="DF289" s="343"/>
    </row>
    <row r="290" spans="110:110" x14ac:dyDescent="0.25">
      <c r="DF290" s="343"/>
    </row>
    <row r="291" spans="110:110" x14ac:dyDescent="0.25">
      <c r="DF291" s="343"/>
    </row>
    <row r="292" spans="110:110" x14ac:dyDescent="0.25">
      <c r="DF292" s="343"/>
    </row>
    <row r="293" spans="110:110" x14ac:dyDescent="0.25">
      <c r="DF293" s="343"/>
    </row>
    <row r="294" spans="110:110" x14ac:dyDescent="0.25">
      <c r="DF294" s="343"/>
    </row>
    <row r="295" spans="110:110" x14ac:dyDescent="0.25">
      <c r="DF295" s="343"/>
    </row>
    <row r="296" spans="110:110" x14ac:dyDescent="0.25">
      <c r="DF296" s="343"/>
    </row>
    <row r="297" spans="110:110" x14ac:dyDescent="0.25">
      <c r="DF297" s="343"/>
    </row>
    <row r="298" spans="110:110" x14ac:dyDescent="0.25">
      <c r="DF298" s="343"/>
    </row>
    <row r="299" spans="110:110" x14ac:dyDescent="0.25">
      <c r="DF299" s="343"/>
    </row>
    <row r="300" spans="110:110" x14ac:dyDescent="0.25">
      <c r="DF300" s="343"/>
    </row>
    <row r="301" spans="110:110" x14ac:dyDescent="0.25">
      <c r="DF301" s="343"/>
    </row>
    <row r="302" spans="110:110" x14ac:dyDescent="0.25">
      <c r="DF302" s="343"/>
    </row>
    <row r="303" spans="110:110" x14ac:dyDescent="0.25">
      <c r="DF303" s="343"/>
    </row>
    <row r="304" spans="110:110" x14ac:dyDescent="0.25">
      <c r="DF304" s="343"/>
    </row>
    <row r="305" spans="110:110" x14ac:dyDescent="0.25">
      <c r="DF305" s="343"/>
    </row>
    <row r="306" spans="110:110" x14ac:dyDescent="0.25">
      <c r="DF306" s="343"/>
    </row>
    <row r="307" spans="110:110" x14ac:dyDescent="0.25">
      <c r="DF307" s="343"/>
    </row>
    <row r="308" spans="110:110" x14ac:dyDescent="0.25">
      <c r="DF308" s="343"/>
    </row>
    <row r="309" spans="110:110" x14ac:dyDescent="0.25">
      <c r="DF309" s="343"/>
    </row>
    <row r="310" spans="110:110" x14ac:dyDescent="0.25">
      <c r="DF310" s="343"/>
    </row>
    <row r="311" spans="110:110" x14ac:dyDescent="0.25">
      <c r="DF311" s="343"/>
    </row>
    <row r="312" spans="110:110" x14ac:dyDescent="0.25">
      <c r="DF312" s="343"/>
    </row>
    <row r="313" spans="110:110" x14ac:dyDescent="0.25">
      <c r="DF313" s="343"/>
    </row>
    <row r="314" spans="110:110" x14ac:dyDescent="0.25">
      <c r="DF314" s="343"/>
    </row>
    <row r="315" spans="110:110" x14ac:dyDescent="0.25">
      <c r="DF315" s="343"/>
    </row>
    <row r="316" spans="110:110" x14ac:dyDescent="0.25">
      <c r="DF316" s="343"/>
    </row>
    <row r="317" spans="110:110" x14ac:dyDescent="0.25">
      <c r="DF317" s="343"/>
    </row>
    <row r="318" spans="110:110" x14ac:dyDescent="0.25">
      <c r="DF318" s="343"/>
    </row>
    <row r="319" spans="110:110" x14ac:dyDescent="0.25">
      <c r="DF319" s="343"/>
    </row>
    <row r="320" spans="110:110" x14ac:dyDescent="0.25">
      <c r="DF320" s="343"/>
    </row>
    <row r="321" spans="110:110" x14ac:dyDescent="0.25">
      <c r="DF321" s="343"/>
    </row>
    <row r="322" spans="110:110" x14ac:dyDescent="0.25">
      <c r="DF322" s="343"/>
    </row>
    <row r="323" spans="110:110" x14ac:dyDescent="0.25">
      <c r="DF323" s="343"/>
    </row>
    <row r="324" spans="110:110" x14ac:dyDescent="0.25">
      <c r="DF324" s="343"/>
    </row>
    <row r="325" spans="110:110" x14ac:dyDescent="0.25">
      <c r="DF325" s="343"/>
    </row>
    <row r="326" spans="110:110" x14ac:dyDescent="0.25">
      <c r="DF326" s="343"/>
    </row>
    <row r="327" spans="110:110" x14ac:dyDescent="0.25">
      <c r="DF327" s="343"/>
    </row>
    <row r="328" spans="110:110" x14ac:dyDescent="0.25">
      <c r="DF328" s="343"/>
    </row>
    <row r="329" spans="110:110" x14ac:dyDescent="0.25">
      <c r="DF329" s="343"/>
    </row>
    <row r="330" spans="110:110" x14ac:dyDescent="0.25">
      <c r="DF330" s="343"/>
    </row>
    <row r="331" spans="110:110" x14ac:dyDescent="0.25">
      <c r="DF331" s="343"/>
    </row>
    <row r="332" spans="110:110" x14ac:dyDescent="0.25">
      <c r="DF332" s="343"/>
    </row>
    <row r="333" spans="110:110" x14ac:dyDescent="0.25">
      <c r="DF333" s="343"/>
    </row>
    <row r="334" spans="110:110" x14ac:dyDescent="0.25">
      <c r="DF334" s="343"/>
    </row>
    <row r="335" spans="110:110" x14ac:dyDescent="0.25">
      <c r="DF335" s="343"/>
    </row>
    <row r="336" spans="110:110" x14ac:dyDescent="0.25">
      <c r="DF336" s="343"/>
    </row>
    <row r="337" spans="110:110" x14ac:dyDescent="0.25">
      <c r="DF337" s="343"/>
    </row>
    <row r="338" spans="110:110" x14ac:dyDescent="0.25">
      <c r="DF338" s="343"/>
    </row>
    <row r="339" spans="110:110" x14ac:dyDescent="0.25">
      <c r="DF339" s="343"/>
    </row>
    <row r="340" spans="110:110" x14ac:dyDescent="0.25">
      <c r="DF340" s="343"/>
    </row>
    <row r="341" spans="110:110" x14ac:dyDescent="0.25">
      <c r="DF341" s="343"/>
    </row>
    <row r="342" spans="110:110" x14ac:dyDescent="0.25">
      <c r="DF342" s="343"/>
    </row>
    <row r="343" spans="110:110" x14ac:dyDescent="0.25">
      <c r="DF343" s="343"/>
    </row>
    <row r="344" spans="110:110" x14ac:dyDescent="0.25">
      <c r="DF344" s="343"/>
    </row>
    <row r="345" spans="110:110" x14ac:dyDescent="0.25">
      <c r="DF345" s="343"/>
    </row>
    <row r="346" spans="110:110" x14ac:dyDescent="0.25">
      <c r="DF346" s="343"/>
    </row>
    <row r="347" spans="110:110" x14ac:dyDescent="0.25">
      <c r="DF347" s="343"/>
    </row>
    <row r="348" spans="110:110" x14ac:dyDescent="0.25">
      <c r="DF348" s="343"/>
    </row>
    <row r="349" spans="110:110" x14ac:dyDescent="0.25">
      <c r="DF349" s="343"/>
    </row>
    <row r="350" spans="110:110" x14ac:dyDescent="0.25">
      <c r="DF350" s="343"/>
    </row>
    <row r="351" spans="110:110" x14ac:dyDescent="0.25">
      <c r="DF351" s="343"/>
    </row>
    <row r="352" spans="110:110" x14ac:dyDescent="0.25">
      <c r="DF352" s="343"/>
    </row>
    <row r="353" spans="110:110" x14ac:dyDescent="0.25">
      <c r="DF353" s="343"/>
    </row>
    <row r="354" spans="110:110" x14ac:dyDescent="0.25">
      <c r="DF354" s="343"/>
    </row>
    <row r="355" spans="110:110" x14ac:dyDescent="0.25">
      <c r="DF355" s="343"/>
    </row>
    <row r="356" spans="110:110" x14ac:dyDescent="0.25">
      <c r="DF356" s="343"/>
    </row>
    <row r="357" spans="110:110" x14ac:dyDescent="0.25">
      <c r="DF357" s="343"/>
    </row>
    <row r="358" spans="110:110" x14ac:dyDescent="0.25">
      <c r="DF358" s="343"/>
    </row>
    <row r="359" spans="110:110" x14ac:dyDescent="0.25">
      <c r="DF359" s="343"/>
    </row>
    <row r="360" spans="110:110" x14ac:dyDescent="0.25">
      <c r="DF360" s="343"/>
    </row>
    <row r="361" spans="110:110" x14ac:dyDescent="0.25">
      <c r="DF361" s="343"/>
    </row>
    <row r="362" spans="110:110" x14ac:dyDescent="0.25">
      <c r="DF362" s="343"/>
    </row>
    <row r="363" spans="110:110" x14ac:dyDescent="0.25">
      <c r="DF363" s="343"/>
    </row>
    <row r="364" spans="110:110" x14ac:dyDescent="0.25">
      <c r="DF364" s="343"/>
    </row>
    <row r="365" spans="110:110" x14ac:dyDescent="0.25">
      <c r="DF365" s="343"/>
    </row>
    <row r="366" spans="110:110" x14ac:dyDescent="0.25">
      <c r="DF366" s="343"/>
    </row>
    <row r="367" spans="110:110" x14ac:dyDescent="0.25">
      <c r="DF367" s="343"/>
    </row>
    <row r="368" spans="110:110" x14ac:dyDescent="0.25">
      <c r="DF368" s="343"/>
    </row>
    <row r="369" spans="110:110" x14ac:dyDescent="0.25">
      <c r="DF369" s="343"/>
    </row>
    <row r="370" spans="110:110" x14ac:dyDescent="0.25">
      <c r="DF370" s="343"/>
    </row>
    <row r="371" spans="110:110" x14ac:dyDescent="0.25">
      <c r="DF371" s="343"/>
    </row>
    <row r="372" spans="110:110" x14ac:dyDescent="0.25">
      <c r="DF372" s="343"/>
    </row>
    <row r="373" spans="110:110" x14ac:dyDescent="0.25">
      <c r="DF373" s="343"/>
    </row>
    <row r="374" spans="110:110" x14ac:dyDescent="0.25">
      <c r="DF374" s="343"/>
    </row>
    <row r="375" spans="110:110" x14ac:dyDescent="0.25">
      <c r="DF375" s="343"/>
    </row>
    <row r="376" spans="110:110" x14ac:dyDescent="0.25">
      <c r="DF376" s="343"/>
    </row>
    <row r="377" spans="110:110" x14ac:dyDescent="0.25">
      <c r="DF377" s="343"/>
    </row>
    <row r="378" spans="110:110" x14ac:dyDescent="0.25">
      <c r="DF378" s="343"/>
    </row>
    <row r="379" spans="110:110" x14ac:dyDescent="0.25">
      <c r="DF379" s="343"/>
    </row>
    <row r="380" spans="110:110" x14ac:dyDescent="0.25">
      <c r="DF380" s="343"/>
    </row>
    <row r="381" spans="110:110" x14ac:dyDescent="0.25">
      <c r="DF381" s="343"/>
    </row>
    <row r="382" spans="110:110" x14ac:dyDescent="0.25">
      <c r="DF382" s="343"/>
    </row>
    <row r="383" spans="110:110" x14ac:dyDescent="0.25">
      <c r="DF383" s="343"/>
    </row>
    <row r="384" spans="110:110" x14ac:dyDescent="0.25">
      <c r="DF384" s="343"/>
    </row>
    <row r="385" spans="110:110" x14ac:dyDescent="0.25">
      <c r="DF385" s="343"/>
    </row>
    <row r="386" spans="110:110" x14ac:dyDescent="0.25">
      <c r="DF386" s="343"/>
    </row>
    <row r="387" spans="110:110" x14ac:dyDescent="0.25">
      <c r="DF387" s="343"/>
    </row>
    <row r="388" spans="110:110" x14ac:dyDescent="0.25">
      <c r="DF388" s="343"/>
    </row>
    <row r="389" spans="110:110" x14ac:dyDescent="0.25">
      <c r="DF389" s="343"/>
    </row>
    <row r="390" spans="110:110" x14ac:dyDescent="0.25">
      <c r="DF390" s="343"/>
    </row>
    <row r="391" spans="110:110" x14ac:dyDescent="0.25">
      <c r="DF391" s="343"/>
    </row>
    <row r="392" spans="110:110" x14ac:dyDescent="0.25">
      <c r="DF392" s="343"/>
    </row>
    <row r="393" spans="110:110" x14ac:dyDescent="0.25">
      <c r="DF393" s="343"/>
    </row>
    <row r="394" spans="110:110" x14ac:dyDescent="0.25">
      <c r="DF394" s="343"/>
    </row>
    <row r="395" spans="110:110" x14ac:dyDescent="0.25">
      <c r="DF395" s="343"/>
    </row>
    <row r="396" spans="110:110" x14ac:dyDescent="0.25">
      <c r="DF396" s="343"/>
    </row>
    <row r="397" spans="110:110" x14ac:dyDescent="0.25">
      <c r="DF397" s="343"/>
    </row>
    <row r="398" spans="110:110" x14ac:dyDescent="0.25">
      <c r="DF398" s="343"/>
    </row>
    <row r="399" spans="110:110" x14ac:dyDescent="0.25">
      <c r="DF399" s="343"/>
    </row>
    <row r="400" spans="110:110" x14ac:dyDescent="0.25">
      <c r="DF400" s="343"/>
    </row>
    <row r="401" spans="110:110" x14ac:dyDescent="0.25">
      <c r="DF401" s="343"/>
    </row>
    <row r="402" spans="110:110" x14ac:dyDescent="0.25">
      <c r="DF402" s="343"/>
    </row>
    <row r="403" spans="110:110" x14ac:dyDescent="0.25">
      <c r="DF403" s="343"/>
    </row>
    <row r="404" spans="110:110" x14ac:dyDescent="0.25">
      <c r="DF404" s="343"/>
    </row>
    <row r="405" spans="110:110" x14ac:dyDescent="0.25">
      <c r="DF405" s="343"/>
    </row>
    <row r="406" spans="110:110" x14ac:dyDescent="0.25">
      <c r="DF406" s="343"/>
    </row>
    <row r="407" spans="110:110" x14ac:dyDescent="0.25">
      <c r="DF407" s="343"/>
    </row>
    <row r="408" spans="110:110" x14ac:dyDescent="0.25">
      <c r="DF408" s="343"/>
    </row>
    <row r="409" spans="110:110" x14ac:dyDescent="0.25">
      <c r="DF409" s="343"/>
    </row>
    <row r="410" spans="110:110" x14ac:dyDescent="0.25">
      <c r="DF410" s="343"/>
    </row>
    <row r="411" spans="110:110" x14ac:dyDescent="0.25">
      <c r="DF411" s="343"/>
    </row>
    <row r="412" spans="110:110" x14ac:dyDescent="0.25">
      <c r="DF412" s="343"/>
    </row>
    <row r="413" spans="110:110" x14ac:dyDescent="0.25">
      <c r="DF413" s="343"/>
    </row>
    <row r="414" spans="110:110" x14ac:dyDescent="0.25">
      <c r="DF414" s="343"/>
    </row>
    <row r="415" spans="110:110" x14ac:dyDescent="0.25">
      <c r="DF415" s="343"/>
    </row>
    <row r="416" spans="110:110" x14ac:dyDescent="0.25">
      <c r="DF416" s="343"/>
    </row>
    <row r="417" spans="110:110" x14ac:dyDescent="0.25">
      <c r="DF417" s="343"/>
    </row>
    <row r="418" spans="110:110" x14ac:dyDescent="0.25">
      <c r="DF418" s="343"/>
    </row>
    <row r="419" spans="110:110" x14ac:dyDescent="0.25">
      <c r="DF419" s="343"/>
    </row>
    <row r="420" spans="110:110" x14ac:dyDescent="0.25">
      <c r="DF420" s="343"/>
    </row>
    <row r="421" spans="110:110" x14ac:dyDescent="0.25">
      <c r="DF421" s="343"/>
    </row>
    <row r="422" spans="110:110" x14ac:dyDescent="0.25">
      <c r="DF422" s="343"/>
    </row>
    <row r="423" spans="110:110" x14ac:dyDescent="0.25">
      <c r="DF423" s="343"/>
    </row>
    <row r="424" spans="110:110" x14ac:dyDescent="0.25">
      <c r="DF424" s="343"/>
    </row>
    <row r="425" spans="110:110" x14ac:dyDescent="0.25">
      <c r="DF425" s="343"/>
    </row>
    <row r="426" spans="110:110" x14ac:dyDescent="0.25">
      <c r="DF426" s="343"/>
    </row>
    <row r="427" spans="110:110" x14ac:dyDescent="0.25">
      <c r="DF427" s="343"/>
    </row>
    <row r="428" spans="110:110" x14ac:dyDescent="0.25">
      <c r="DF428" s="343"/>
    </row>
    <row r="429" spans="110:110" x14ac:dyDescent="0.25">
      <c r="DF429" s="343"/>
    </row>
    <row r="430" spans="110:110" x14ac:dyDescent="0.25">
      <c r="DF430" s="343"/>
    </row>
    <row r="431" spans="110:110" x14ac:dyDescent="0.25">
      <c r="DF431" s="343"/>
    </row>
    <row r="432" spans="110:110" x14ac:dyDescent="0.25">
      <c r="DF432" s="343"/>
    </row>
    <row r="433" spans="110:110" x14ac:dyDescent="0.25">
      <c r="DF433" s="343"/>
    </row>
    <row r="434" spans="110:110" x14ac:dyDescent="0.25">
      <c r="DF434" s="343"/>
    </row>
    <row r="435" spans="110:110" x14ac:dyDescent="0.25">
      <c r="DF435" s="343"/>
    </row>
    <row r="436" spans="110:110" x14ac:dyDescent="0.25">
      <c r="DF436" s="343"/>
    </row>
    <row r="437" spans="110:110" x14ac:dyDescent="0.25">
      <c r="DF437" s="343"/>
    </row>
    <row r="438" spans="110:110" x14ac:dyDescent="0.25">
      <c r="DF438" s="343"/>
    </row>
    <row r="439" spans="110:110" x14ac:dyDescent="0.25">
      <c r="DF439" s="343"/>
    </row>
    <row r="440" spans="110:110" x14ac:dyDescent="0.25">
      <c r="DF440" s="343"/>
    </row>
    <row r="441" spans="110:110" x14ac:dyDescent="0.25">
      <c r="DF441" s="343"/>
    </row>
    <row r="442" spans="110:110" x14ac:dyDescent="0.25">
      <c r="DF442" s="343"/>
    </row>
    <row r="443" spans="110:110" x14ac:dyDescent="0.25">
      <c r="DF443" s="343"/>
    </row>
    <row r="444" spans="110:110" x14ac:dyDescent="0.25">
      <c r="DF444" s="343"/>
    </row>
    <row r="445" spans="110:110" x14ac:dyDescent="0.25">
      <c r="DF445" s="343"/>
    </row>
    <row r="446" spans="110:110" x14ac:dyDescent="0.25">
      <c r="DF446" s="343"/>
    </row>
    <row r="447" spans="110:110" x14ac:dyDescent="0.25">
      <c r="DF447" s="343"/>
    </row>
    <row r="448" spans="110:110" x14ac:dyDescent="0.25">
      <c r="DF448" s="343"/>
    </row>
    <row r="449" spans="110:110" x14ac:dyDescent="0.25">
      <c r="DF449" s="343"/>
    </row>
    <row r="450" spans="110:110" x14ac:dyDescent="0.25">
      <c r="DF450" s="343"/>
    </row>
    <row r="451" spans="110:110" x14ac:dyDescent="0.25">
      <c r="DF451" s="343"/>
    </row>
    <row r="452" spans="110:110" x14ac:dyDescent="0.25">
      <c r="DF452" s="343"/>
    </row>
    <row r="453" spans="110:110" x14ac:dyDescent="0.25">
      <c r="DF453" s="343"/>
    </row>
    <row r="454" spans="110:110" x14ac:dyDescent="0.25">
      <c r="DF454" s="343"/>
    </row>
    <row r="455" spans="110:110" x14ac:dyDescent="0.25">
      <c r="DF455" s="343"/>
    </row>
    <row r="456" spans="110:110" x14ac:dyDescent="0.25">
      <c r="DF456" s="343"/>
    </row>
    <row r="457" spans="110:110" x14ac:dyDescent="0.25">
      <c r="DF457" s="343"/>
    </row>
    <row r="458" spans="110:110" x14ac:dyDescent="0.25">
      <c r="DF458" s="343"/>
    </row>
    <row r="459" spans="110:110" x14ac:dyDescent="0.25">
      <c r="DF459" s="343"/>
    </row>
    <row r="460" spans="110:110" x14ac:dyDescent="0.25">
      <c r="DF460" s="343"/>
    </row>
    <row r="461" spans="110:110" x14ac:dyDescent="0.25">
      <c r="DF461" s="343"/>
    </row>
    <row r="462" spans="110:110" x14ac:dyDescent="0.25">
      <c r="DF462" s="343"/>
    </row>
    <row r="463" spans="110:110" x14ac:dyDescent="0.25">
      <c r="DF463" s="343"/>
    </row>
    <row r="464" spans="110:110" x14ac:dyDescent="0.25">
      <c r="DF464" s="343"/>
    </row>
    <row r="465" spans="110:110" x14ac:dyDescent="0.25">
      <c r="DF465" s="343"/>
    </row>
    <row r="466" spans="110:110" x14ac:dyDescent="0.25">
      <c r="DF466" s="343"/>
    </row>
    <row r="467" spans="110:110" x14ac:dyDescent="0.25">
      <c r="DF467" s="343"/>
    </row>
    <row r="468" spans="110:110" x14ac:dyDescent="0.25">
      <c r="DF468" s="343"/>
    </row>
    <row r="469" spans="110:110" x14ac:dyDescent="0.25">
      <c r="DF469" s="343"/>
    </row>
    <row r="470" spans="110:110" x14ac:dyDescent="0.25">
      <c r="DF470" s="343"/>
    </row>
    <row r="471" spans="110:110" x14ac:dyDescent="0.25">
      <c r="DF471" s="343"/>
    </row>
    <row r="472" spans="110:110" x14ac:dyDescent="0.25">
      <c r="DF472" s="343"/>
    </row>
    <row r="473" spans="110:110" x14ac:dyDescent="0.25">
      <c r="DF473" s="343"/>
    </row>
    <row r="474" spans="110:110" x14ac:dyDescent="0.25">
      <c r="DF474" s="343"/>
    </row>
    <row r="475" spans="110:110" x14ac:dyDescent="0.25">
      <c r="DF475" s="343"/>
    </row>
    <row r="476" spans="110:110" x14ac:dyDescent="0.25">
      <c r="DF476" s="343"/>
    </row>
    <row r="477" spans="110:110" x14ac:dyDescent="0.25">
      <c r="DF477" s="343"/>
    </row>
    <row r="478" spans="110:110" x14ac:dyDescent="0.25">
      <c r="DF478" s="343"/>
    </row>
    <row r="479" spans="110:110" x14ac:dyDescent="0.25">
      <c r="DF479" s="343"/>
    </row>
    <row r="480" spans="110:110" x14ac:dyDescent="0.25">
      <c r="DF480" s="343"/>
    </row>
    <row r="481" spans="110:110" x14ac:dyDescent="0.25">
      <c r="DF481" s="343"/>
    </row>
    <row r="482" spans="110:110" x14ac:dyDescent="0.25">
      <c r="DF482" s="343"/>
    </row>
    <row r="483" spans="110:110" x14ac:dyDescent="0.25">
      <c r="DF483" s="343"/>
    </row>
    <row r="484" spans="110:110" x14ac:dyDescent="0.25">
      <c r="DF484" s="343"/>
    </row>
    <row r="485" spans="110:110" x14ac:dyDescent="0.25">
      <c r="DF485" s="343"/>
    </row>
    <row r="486" spans="110:110" x14ac:dyDescent="0.25">
      <c r="DF486" s="343"/>
    </row>
    <row r="487" spans="110:110" x14ac:dyDescent="0.25">
      <c r="DF487" s="343"/>
    </row>
    <row r="488" spans="110:110" x14ac:dyDescent="0.25">
      <c r="DF488" s="343"/>
    </row>
    <row r="489" spans="110:110" x14ac:dyDescent="0.25">
      <c r="DF489" s="343"/>
    </row>
    <row r="490" spans="110:110" x14ac:dyDescent="0.25">
      <c r="DF490" s="343"/>
    </row>
    <row r="491" spans="110:110" x14ac:dyDescent="0.25">
      <c r="DF491" s="343"/>
    </row>
    <row r="492" spans="110:110" x14ac:dyDescent="0.25">
      <c r="DF492" s="343"/>
    </row>
    <row r="493" spans="110:110" x14ac:dyDescent="0.25">
      <c r="DF493" s="343"/>
    </row>
    <row r="494" spans="110:110" x14ac:dyDescent="0.25">
      <c r="DF494" s="343"/>
    </row>
    <row r="495" spans="110:110" x14ac:dyDescent="0.25">
      <c r="DF495" s="343"/>
    </row>
    <row r="496" spans="110:110" x14ac:dyDescent="0.25">
      <c r="DF496" s="343"/>
    </row>
    <row r="497" spans="110:110" x14ac:dyDescent="0.25">
      <c r="DF497" s="343"/>
    </row>
    <row r="498" spans="110:110" x14ac:dyDescent="0.25">
      <c r="DF498" s="343"/>
    </row>
    <row r="499" spans="110:110" x14ac:dyDescent="0.25">
      <c r="DF499" s="343"/>
    </row>
    <row r="500" spans="110:110" x14ac:dyDescent="0.25">
      <c r="DF500" s="343"/>
    </row>
    <row r="501" spans="110:110" x14ac:dyDescent="0.25">
      <c r="DF501" s="343"/>
    </row>
    <row r="502" spans="110:110" x14ac:dyDescent="0.25">
      <c r="DF502" s="343"/>
    </row>
    <row r="503" spans="110:110" x14ac:dyDescent="0.25">
      <c r="DF503" s="343"/>
    </row>
    <row r="504" spans="110:110" x14ac:dyDescent="0.25">
      <c r="DF504" s="343"/>
    </row>
    <row r="505" spans="110:110" x14ac:dyDescent="0.25">
      <c r="DF505" s="343"/>
    </row>
    <row r="506" spans="110:110" x14ac:dyDescent="0.25">
      <c r="DF506" s="343"/>
    </row>
    <row r="507" spans="110:110" x14ac:dyDescent="0.25">
      <c r="DF507" s="343"/>
    </row>
    <row r="508" spans="110:110" x14ac:dyDescent="0.25">
      <c r="DF508" s="343"/>
    </row>
    <row r="509" spans="110:110" x14ac:dyDescent="0.25">
      <c r="DF509" s="343"/>
    </row>
    <row r="510" spans="110:110" x14ac:dyDescent="0.25">
      <c r="DF510" s="343"/>
    </row>
    <row r="511" spans="110:110" x14ac:dyDescent="0.25">
      <c r="DF511" s="343"/>
    </row>
    <row r="512" spans="110:110" x14ac:dyDescent="0.25">
      <c r="DF512" s="343"/>
    </row>
    <row r="513" spans="110:110" x14ac:dyDescent="0.25">
      <c r="DF513" s="343"/>
    </row>
    <row r="514" spans="110:110" x14ac:dyDescent="0.25">
      <c r="DF514" s="343"/>
    </row>
    <row r="515" spans="110:110" x14ac:dyDescent="0.25">
      <c r="DF515" s="343"/>
    </row>
    <row r="516" spans="110:110" x14ac:dyDescent="0.25">
      <c r="DF516" s="343"/>
    </row>
    <row r="517" spans="110:110" x14ac:dyDescent="0.25">
      <c r="DF517" s="343"/>
    </row>
    <row r="518" spans="110:110" x14ac:dyDescent="0.25">
      <c r="DF518" s="343"/>
    </row>
    <row r="519" spans="110:110" x14ac:dyDescent="0.25">
      <c r="DF519" s="343"/>
    </row>
    <row r="520" spans="110:110" x14ac:dyDescent="0.25">
      <c r="DF520" s="343"/>
    </row>
    <row r="521" spans="110:110" x14ac:dyDescent="0.25">
      <c r="DF521" s="343"/>
    </row>
    <row r="522" spans="110:110" x14ac:dyDescent="0.25">
      <c r="DF522" s="343"/>
    </row>
    <row r="523" spans="110:110" x14ac:dyDescent="0.25">
      <c r="DF523" s="343"/>
    </row>
    <row r="524" spans="110:110" x14ac:dyDescent="0.25">
      <c r="DF524" s="343"/>
    </row>
    <row r="525" spans="110:110" x14ac:dyDescent="0.25">
      <c r="DF525" s="343"/>
    </row>
    <row r="526" spans="110:110" x14ac:dyDescent="0.25">
      <c r="DF526" s="343"/>
    </row>
    <row r="527" spans="110:110" x14ac:dyDescent="0.25">
      <c r="DF527" s="343"/>
    </row>
    <row r="528" spans="110:110" x14ac:dyDescent="0.25">
      <c r="DF528" s="343"/>
    </row>
    <row r="529" spans="110:110" x14ac:dyDescent="0.25">
      <c r="DF529" s="343"/>
    </row>
    <row r="530" spans="110:110" x14ac:dyDescent="0.25">
      <c r="DF530" s="343"/>
    </row>
    <row r="531" spans="110:110" x14ac:dyDescent="0.25">
      <c r="DF531" s="343"/>
    </row>
    <row r="532" spans="110:110" x14ac:dyDescent="0.25">
      <c r="DF532" s="343"/>
    </row>
    <row r="533" spans="110:110" x14ac:dyDescent="0.25">
      <c r="DF533" s="343"/>
    </row>
    <row r="534" spans="110:110" x14ac:dyDescent="0.25">
      <c r="DF534" s="343"/>
    </row>
    <row r="535" spans="110:110" x14ac:dyDescent="0.25">
      <c r="DF535" s="343"/>
    </row>
    <row r="536" spans="110:110" x14ac:dyDescent="0.25">
      <c r="DF536" s="343"/>
    </row>
    <row r="537" spans="110:110" x14ac:dyDescent="0.25">
      <c r="DF537" s="343"/>
    </row>
    <row r="538" spans="110:110" x14ac:dyDescent="0.25">
      <c r="DF538" s="343"/>
    </row>
    <row r="539" spans="110:110" x14ac:dyDescent="0.25">
      <c r="DF539" s="343"/>
    </row>
    <row r="540" spans="110:110" x14ac:dyDescent="0.25">
      <c r="DF540" s="343"/>
    </row>
    <row r="541" spans="110:110" x14ac:dyDescent="0.25">
      <c r="DF541" s="343"/>
    </row>
    <row r="542" spans="110:110" x14ac:dyDescent="0.25">
      <c r="DF542" s="343"/>
    </row>
    <row r="543" spans="110:110" x14ac:dyDescent="0.25">
      <c r="DF543" s="343"/>
    </row>
    <row r="544" spans="110:110" x14ac:dyDescent="0.25">
      <c r="DF544" s="343"/>
    </row>
    <row r="545" spans="110:110" x14ac:dyDescent="0.25">
      <c r="DF545" s="343"/>
    </row>
    <row r="546" spans="110:110" x14ac:dyDescent="0.25">
      <c r="DF546" s="343"/>
    </row>
    <row r="547" spans="110:110" x14ac:dyDescent="0.25">
      <c r="DF547" s="343"/>
    </row>
    <row r="548" spans="110:110" x14ac:dyDescent="0.25">
      <c r="DF548" s="343"/>
    </row>
    <row r="549" spans="110:110" x14ac:dyDescent="0.25">
      <c r="DF549" s="343"/>
    </row>
    <row r="550" spans="110:110" x14ac:dyDescent="0.25">
      <c r="DF550" s="343"/>
    </row>
    <row r="551" spans="110:110" x14ac:dyDescent="0.25">
      <c r="DF551" s="343"/>
    </row>
    <row r="552" spans="110:110" x14ac:dyDescent="0.25">
      <c r="DF552" s="343"/>
    </row>
    <row r="553" spans="110:110" x14ac:dyDescent="0.25">
      <c r="DF553" s="343"/>
    </row>
    <row r="554" spans="110:110" x14ac:dyDescent="0.25">
      <c r="DF554" s="343"/>
    </row>
    <row r="555" spans="110:110" x14ac:dyDescent="0.25">
      <c r="DF555" s="343"/>
    </row>
    <row r="556" spans="110:110" x14ac:dyDescent="0.25">
      <c r="DF556" s="343"/>
    </row>
    <row r="557" spans="110:110" x14ac:dyDescent="0.25">
      <c r="DF557" s="343"/>
    </row>
    <row r="558" spans="110:110" x14ac:dyDescent="0.25">
      <c r="DF558" s="343"/>
    </row>
    <row r="559" spans="110:110" x14ac:dyDescent="0.25">
      <c r="DF559" s="343"/>
    </row>
    <row r="560" spans="110:110" x14ac:dyDescent="0.25">
      <c r="DF560" s="343"/>
    </row>
    <row r="561" spans="110:110" x14ac:dyDescent="0.25">
      <c r="DF561" s="343"/>
    </row>
    <row r="562" spans="110:110" x14ac:dyDescent="0.25">
      <c r="DF562" s="343"/>
    </row>
    <row r="563" spans="110:110" x14ac:dyDescent="0.25">
      <c r="DF563" s="343"/>
    </row>
    <row r="564" spans="110:110" x14ac:dyDescent="0.25">
      <c r="DF564" s="343"/>
    </row>
    <row r="565" spans="110:110" x14ac:dyDescent="0.25">
      <c r="DF565" s="343"/>
    </row>
    <row r="566" spans="110:110" x14ac:dyDescent="0.25">
      <c r="DF566" s="343"/>
    </row>
    <row r="567" spans="110:110" x14ac:dyDescent="0.25">
      <c r="DF567" s="343"/>
    </row>
    <row r="568" spans="110:110" x14ac:dyDescent="0.25">
      <c r="DF568" s="343"/>
    </row>
    <row r="569" spans="110:110" x14ac:dyDescent="0.25">
      <c r="DF569" s="343"/>
    </row>
    <row r="570" spans="110:110" x14ac:dyDescent="0.25">
      <c r="DF570" s="343"/>
    </row>
    <row r="571" spans="110:110" x14ac:dyDescent="0.25">
      <c r="DF571" s="343"/>
    </row>
    <row r="572" spans="110:110" x14ac:dyDescent="0.25">
      <c r="DF572" s="343"/>
    </row>
    <row r="573" spans="110:110" x14ac:dyDescent="0.25">
      <c r="DF573" s="343"/>
    </row>
    <row r="574" spans="110:110" x14ac:dyDescent="0.25">
      <c r="DF574" s="343"/>
    </row>
    <row r="575" spans="110:110" x14ac:dyDescent="0.25">
      <c r="DF575" s="343"/>
    </row>
    <row r="576" spans="110:110" x14ac:dyDescent="0.25">
      <c r="DF576" s="343"/>
    </row>
    <row r="577" spans="110:110" x14ac:dyDescent="0.25">
      <c r="DF577" s="343"/>
    </row>
    <row r="578" spans="110:110" x14ac:dyDescent="0.25">
      <c r="DF578" s="343"/>
    </row>
    <row r="579" spans="110:110" x14ac:dyDescent="0.25">
      <c r="DF579" s="343"/>
    </row>
    <row r="580" spans="110:110" x14ac:dyDescent="0.25">
      <c r="DF580" s="343"/>
    </row>
    <row r="581" spans="110:110" x14ac:dyDescent="0.25">
      <c r="DF581" s="343"/>
    </row>
    <row r="582" spans="110:110" x14ac:dyDescent="0.25">
      <c r="DF582" s="343"/>
    </row>
    <row r="583" spans="110:110" x14ac:dyDescent="0.25">
      <c r="DF583" s="343"/>
    </row>
    <row r="584" spans="110:110" x14ac:dyDescent="0.25">
      <c r="DF584" s="343"/>
    </row>
    <row r="585" spans="110:110" x14ac:dyDescent="0.25">
      <c r="DF585" s="343"/>
    </row>
    <row r="586" spans="110:110" x14ac:dyDescent="0.25">
      <c r="DF586" s="343"/>
    </row>
    <row r="587" spans="110:110" x14ac:dyDescent="0.25">
      <c r="DF587" s="343"/>
    </row>
    <row r="588" spans="110:110" x14ac:dyDescent="0.25">
      <c r="DF588" s="343"/>
    </row>
    <row r="589" spans="110:110" x14ac:dyDescent="0.25">
      <c r="DF589" s="343"/>
    </row>
    <row r="590" spans="110:110" x14ac:dyDescent="0.25">
      <c r="DF590" s="343"/>
    </row>
    <row r="591" spans="110:110" x14ac:dyDescent="0.25">
      <c r="DF591" s="343"/>
    </row>
    <row r="592" spans="110:110" x14ac:dyDescent="0.25">
      <c r="DF592" s="343"/>
    </row>
    <row r="593" spans="110:110" x14ac:dyDescent="0.25">
      <c r="DF593" s="343"/>
    </row>
  </sheetData>
  <autoFilter ref="B1:DF223">
    <filterColumn colId="95" showButton="0"/>
  </autoFilter>
  <sortState ref="C234:DC258">
    <sortCondition ref="H234:H258"/>
  </sortState>
  <dataConsolidate/>
  <mergeCells count="2">
    <mergeCell ref="CS1:CT1"/>
    <mergeCell ref="DD2:DD4"/>
  </mergeCells>
  <conditionalFormatting sqref="P2:P26 P35:P47 P28:P33 P88:P101 P103:P133 P49:P86">
    <cfRule type="containsText" dxfId="4" priority="1334" operator="containsText" text="TERMINADO">
      <formula>NOT(ISERROR(SEARCH("TERMINADO",P2)))</formula>
    </cfRule>
  </conditionalFormatting>
  <conditionalFormatting sqref="P2:P26 P35:P47 P28:P33 P88:P101 P103:P133 P49:P86">
    <cfRule type="cellIs" dxfId="3" priority="1305" operator="equal">
      <formula>"DESIERTA"</formula>
    </cfRule>
  </conditionalFormatting>
  <conditionalFormatting sqref="Q2:Q26 Q35:Q47 Q28:Q33 Q88:Q101 Q103:Q133 Q49:Q86">
    <cfRule type="containsText" dxfId="2" priority="1300" operator="containsText" text="LIQUIDADO">
      <formula>NOT(ISERROR(SEARCH("LIQUIDADO",Q2)))</formula>
    </cfRule>
  </conditionalFormatting>
  <conditionalFormatting sqref="AR63:AS63 AU63 AR65:AS65 AU65 AR2:AU62 AR147:AS147 AU147 AR166:AS166 AR64:AU64 AU166 AR66:AU146 AR167:AU264 AR148:AU165">
    <cfRule type="containsText" dxfId="1" priority="520" operator="containsText" text="NA">
      <formula>NOT(ISERROR(SEARCH("NA",AR2)))</formula>
    </cfRule>
    <cfRule type="containsText" dxfId="0" priority="521" operator="containsText" text="N.A">
      <formula>NOT(ISERROR(SEARCH("N.A",AR2)))</formula>
    </cfRule>
  </conditionalFormatting>
  <hyperlinks>
    <hyperlink ref="P5" r:id="rId1"/>
    <hyperlink ref="U5" r:id="rId2" display="https://www.contratos.gov.co/consultas/detalleProceso.do?numConstancia=15-12-3316630"/>
    <hyperlink ref="P3" r:id="rId3"/>
    <hyperlink ref="U3" r:id="rId4" display="https://www.contratos.gov.co/consultas/detalleProceso.do?numConstancia=15-12-3305102"/>
    <hyperlink ref="P8" r:id="rId5"/>
    <hyperlink ref="U8" r:id="rId6" display="https://www.contratos.gov.co/consultas/detalleProceso.do?numConstancia=15-12-3320619"/>
    <hyperlink ref="P10" r:id="rId7"/>
    <hyperlink ref="U9" r:id="rId8" display="https://www.contratos.gov.co/consultas/detalleProceso.do?numConstancia=15-12-3322322"/>
    <hyperlink ref="P9" r:id="rId9"/>
    <hyperlink ref="U13" r:id="rId10" display="https://www.contratos.gov.co/consultas/detalleProceso.do?numConstancia=15-12-3337191"/>
    <hyperlink ref="U14" r:id="rId11" display="https://www.contratos.gov.co/consultas/detalleProceso.do?numConstancia=15-12-3336725"/>
    <hyperlink ref="P14" r:id="rId12"/>
    <hyperlink ref="U11" r:id="rId13" display="https://www.contratos.gov.co/consultas/detalleProceso.do?numConstancia=15-12-3325929"/>
    <hyperlink ref="P11" r:id="rId14"/>
    <hyperlink ref="U15" r:id="rId15" display="https://www.contratos.gov.co/consultas/detalleProceso.do?numConstancia=15-12-3346174"/>
    <hyperlink ref="P15" r:id="rId16"/>
    <hyperlink ref="G16" r:id="rId17" display="6"/>
    <hyperlink ref="G17" r:id="rId18" display="7"/>
    <hyperlink ref="G18" r:id="rId19" display="8"/>
    <hyperlink ref="G19" r:id="rId20" display="9"/>
    <hyperlink ref="G21" r:id="rId21" display="10"/>
    <hyperlink ref="G22" r:id="rId22" display="11"/>
    <hyperlink ref="P25" r:id="rId23"/>
    <hyperlink ref="U25" r:id="rId24" display="https://www.contratos.gov.co/consultas/detalleProceso.do?numConstancia=15-12-3359229"/>
    <hyperlink ref="P23" r:id="rId25"/>
    <hyperlink ref="P24" r:id="rId26"/>
    <hyperlink ref="U24" r:id="rId27" display="https://www.contratos.gov.co/consultas/detalleProceso.do?numConstancia=15-12-3359595"/>
    <hyperlink ref="G26" r:id="rId28" display="12"/>
    <hyperlink ref="G27" r:id="rId29" display="13"/>
    <hyperlink ref="G28" r:id="rId30" display="14"/>
    <hyperlink ref="G31" r:id="rId31" display="15"/>
    <hyperlink ref="G12" r:id="rId32" display="5"/>
    <hyperlink ref="U29" r:id="rId33" display="https://www.contratos.gov.co/consultas/detalleProceso.do?numConstancia=15-12-3362556"/>
    <hyperlink ref="P2" r:id="rId34"/>
    <hyperlink ref="P4" r:id="rId35"/>
    <hyperlink ref="P6" r:id="rId36"/>
    <hyperlink ref="P7" r:id="rId37"/>
    <hyperlink ref="G35" r:id="rId38" display="16"/>
    <hyperlink ref="P20" r:id="rId39"/>
    <hyperlink ref="P13" r:id="rId40"/>
    <hyperlink ref="P30" r:id="rId41"/>
    <hyperlink ref="U30" r:id="rId42" display="https://www.contratos.gov.co/consultas/detalleProceso.do?numConstancia=15-12-3363804"/>
    <hyperlink ref="U32" r:id="rId43" display="https://www.contratos.gov.co/consultas/detalleProceso.do?numConstancia=15-12-3376099"/>
    <hyperlink ref="P32" r:id="rId44"/>
    <hyperlink ref="U33" r:id="rId45" display="https://www.contratos.gov.co/consultas/detalleProceso.do?numConstancia=15-12-3380404"/>
    <hyperlink ref="P33" r:id="rId46"/>
    <hyperlink ref="U36" r:id="rId47" display="https://www.contratos.gov.co/consultas/detalleProceso.do?numConstancia=15-12-3392567"/>
    <hyperlink ref="P36" r:id="rId48"/>
    <hyperlink ref="U37" r:id="rId49" display="https://www.contratos.gov.co/consultas/detalleProceso.do?numConstancia=15-12-3393986"/>
    <hyperlink ref="P37" r:id="rId50"/>
    <hyperlink ref="P19" r:id="rId51"/>
    <hyperlink ref="P18" r:id="rId52"/>
    <hyperlink ref="P17" r:id="rId53"/>
    <hyperlink ref="P12" r:id="rId54"/>
    <hyperlink ref="U40" r:id="rId55" display="https://www.contratos.gov.co/consultas/detalleProceso.do?numConstancia=15-12-3414810"/>
    <hyperlink ref="P40" r:id="rId56"/>
    <hyperlink ref="U41" r:id="rId57" display="https://www.contratos.gov.co/consultas/detalleProceso.do?numConstancia=15-12-3414991"/>
    <hyperlink ref="P41" r:id="rId58"/>
    <hyperlink ref="P38" r:id="rId59"/>
    <hyperlink ref="U38" r:id="rId60" display="https://www.contratos.gov.co/consultas/detalleProceso.do?numConstancia=15-12-3400474"/>
    <hyperlink ref="U42" r:id="rId61" display="https://www.contratos.gov.co/consultas/detalleProceso.do?numConstancia=15-12-3414029"/>
    <hyperlink ref="P42" r:id="rId62"/>
    <hyperlink ref="U43" r:id="rId63" display="https://www.contratos.gov.co/consultas/detalleProceso.do?numConstancia=15-12-3417727"/>
    <hyperlink ref="P43" r:id="rId64"/>
    <hyperlink ref="U44" r:id="rId65" display="https://www.contratos.gov.co/consultas/detalleProceso.do?numConstancia=15-12-3428594"/>
    <hyperlink ref="P44" r:id="rId66"/>
    <hyperlink ref="P46" r:id="rId67"/>
    <hyperlink ref="U46" r:id="rId68" display="https://www.contratos.gov.co/consultas/detalleProceso.do?numConstancia=15-12-3437907"/>
    <hyperlink ref="U47" r:id="rId69" display="https://www.contratos.gov.co/consultas/detalleProceso.do?numConstancia=15-12-3439267"/>
    <hyperlink ref="P47" r:id="rId70"/>
    <hyperlink ref="G49" r:id="rId71"/>
    <hyperlink ref="U51" r:id="rId72" display="https://www.contratos.gov.co/consultas/detalleProceso.do?numConstancia=15-12-3458552"/>
    <hyperlink ref="P51" r:id="rId73"/>
    <hyperlink ref="U52" r:id="rId74" display="https://www.contratos.gov.co/consultas/detalleProceso.do?numConstancia=15-12-3459661"/>
    <hyperlink ref="P52" r:id="rId75"/>
    <hyperlink ref="U53" r:id="rId76" display="https://www.contratos.gov.co/consultas/detalleProceso.do?numConstancia=15-12-3473735"/>
    <hyperlink ref="P53" r:id="rId77"/>
    <hyperlink ref="U54" r:id="rId78" display="https://www.contratos.gov.co/consultas/detalleProceso.do?numConstancia=15-12-3480684"/>
    <hyperlink ref="P54" r:id="rId79"/>
    <hyperlink ref="G34" r:id="rId80"/>
    <hyperlink ref="G39" r:id="rId81"/>
    <hyperlink ref="P16" r:id="rId82"/>
    <hyperlink ref="P26" r:id="rId83"/>
    <hyperlink ref="P28" r:id="rId84"/>
    <hyperlink ref="P31" r:id="rId85"/>
    <hyperlink ref="U10" r:id="rId86" display="https://www.contratos.gov.co/consultas/detalleProceso.do?numConstancia=15-12-3325779"/>
    <hyperlink ref="U20" r:id="rId87" display="https://www.contratos.gov.co/consultas/detalleProceso.do?numConstancia=15-12-3351250"/>
    <hyperlink ref="U23" r:id="rId88" display="https://www.contratos.gov.co/consultas/detalleProceso.do?numConstancia=15-12-3359689"/>
    <hyperlink ref="G48" r:id="rId89"/>
    <hyperlink ref="G57" r:id="rId90"/>
    <hyperlink ref="G61" r:id="rId91"/>
    <hyperlink ref="P58" r:id="rId92" display="I:\1 Contratos\032 SERGIO DAVID GOMEZ BARRERA"/>
    <hyperlink ref="U58" r:id="rId93" display="https://www.contratos.gov.co/consultas/detalleProceso.do?numConstancia=15-12-3501236"/>
    <hyperlink ref="U62" r:id="rId94" display="https://www.contratos.gov.co/consultas/detalleProceso.do?numConstancia=15-12-3522743"/>
    <hyperlink ref="U68" r:id="rId95" display="https://www.contratos.gov.co/consultas/detalleProceso.do?numConstancia=15-12-3539445"/>
    <hyperlink ref="P68" r:id="rId96"/>
    <hyperlink ref="G67" r:id="rId97"/>
    <hyperlink ref="G56" r:id="rId98"/>
    <hyperlink ref="G66" r:id="rId99"/>
    <hyperlink ref="G65" r:id="rId100"/>
    <hyperlink ref="G50" r:id="rId101"/>
    <hyperlink ref="G64" r:id="rId102"/>
    <hyperlink ref="U72" r:id="rId103" display="https://www.contratos.gov.co/consultas/detalleProceso.do?numConstancia=15-12-3568774"/>
    <hyperlink ref="U73" r:id="rId104" display="https://www.contratos.gov.co/consultas/detalleProceso.do?numConstancia=15-12-3568869"/>
    <hyperlink ref="G60" r:id="rId105"/>
    <hyperlink ref="G63" r:id="rId106"/>
    <hyperlink ref="U74" r:id="rId107" display="https://www.contratos.gov.co/consultas/detalleProceso.do?numConstancia=15-12-3568220"/>
    <hyperlink ref="U78" r:id="rId108" display="https://www.contratos.gov.co/consultas/detalleProceso.do?numConstancia=15-12-3596093"/>
    <hyperlink ref="U77" r:id="rId109" display="https://www.contratos.gov.co/consultas/detalleProceso.do?numConstancia=15-12-3595136"/>
    <hyperlink ref="U76" r:id="rId110" display="https://www.contratos.gov.co/consultas/detalleProceso.do?numConstancia=15-12-3593642"/>
    <hyperlink ref="U75" r:id="rId111" display="https://www.contratos.gov.co/consultas/detalleProceso.do?numConstancia=15-12-3592639"/>
    <hyperlink ref="U85" r:id="rId112" display="https://www.contratos.gov.co/consultas/detalleProceso.do?numConstancia=15-12-3615489"/>
    <hyperlink ref="G87" r:id="rId113"/>
    <hyperlink ref="U81" r:id="rId114" display="https://www.contratos.gov.co/consultas/detalleProceso.do?numConstancia=15-12-3604723"/>
    <hyperlink ref="U91" r:id="rId115" display="https://www.contratos.gov.co/consultas/detalleProceso.do?numConstancia=15-12-3624667"/>
    <hyperlink ref="U86" r:id="rId116" display="https://www.contratos.gov.co/consultas/detalleProceso.do?numConstancia=15-12-3615690"/>
    <hyperlink ref="U92" r:id="rId117" display="https://www.contratos.gov.co/consultas/detalleProceso.do?numConstancia=15-12-3627223"/>
    <hyperlink ref="G96" r:id="rId118"/>
    <hyperlink ref="P22" r:id="rId119" display="I:\3 Aceptaciones de Oferta\010 RODOLFO NAVARRO BELALCAZAR - DISTRIBUIDORA LOS COMUNEROS"/>
    <hyperlink ref="P21" r:id="rId120" display="\\migcolfile\Contratación 2015\3 Aceptaciones de Oferta\011 MARGARITA BUSTOS PEÑA"/>
    <hyperlink ref="P49" r:id="rId121"/>
    <hyperlink ref="G101" r:id="rId122"/>
    <hyperlink ref="G97" r:id="rId123"/>
    <hyperlink ref="G102" r:id="rId124"/>
    <hyperlink ref="G103" r:id="rId125"/>
    <hyperlink ref="G108" r:id="rId126"/>
    <hyperlink ref="G110" r:id="rId127"/>
    <hyperlink ref="G111" r:id="rId128"/>
    <hyperlink ref="G105" r:id="rId129"/>
    <hyperlink ref="G106" r:id="rId130"/>
    <hyperlink ref="G107" r:id="rId131"/>
    <hyperlink ref="G128" r:id="rId132"/>
    <hyperlink ref="G112" r:id="rId133"/>
    <hyperlink ref="G113" r:id="rId134"/>
    <hyperlink ref="G115" r:id="rId135"/>
    <hyperlink ref="G119" r:id="rId136"/>
    <hyperlink ref="G116" r:id="rId137"/>
    <hyperlink ref="G120" r:id="rId138"/>
    <hyperlink ref="G121" r:id="rId139"/>
    <hyperlink ref="U82" r:id="rId140" display="https://www.contratos.gov.co/consultas/detalleProceso.do?numConstancia=15-12-3605743"/>
    <hyperlink ref="U83" r:id="rId141" display="https://www.contratos.gov.co/consultas/detalleProceso.do?numConstancia=15-12-3606089"/>
    <hyperlink ref="U98" r:id="rId142" display="https://www.contratos.gov.co/consultas/detalleProceso.do?numConstancia=15-12-3633428"/>
    <hyperlink ref="U99" r:id="rId143" display="https://www.contratos.gov.co/consultas/detalleProceso.do?numConstancia=15-12-3632154"/>
    <hyperlink ref="U93" r:id="rId144" display="https://www.contratos.gov.co/consultas/detalleProceso.do?numConstancia=15-12-3626485"/>
    <hyperlink ref="U94" r:id="rId145" display="https://www.contratos.gov.co/consultas/detalleProceso.do?numConstancia=15-12-3626597"/>
    <hyperlink ref="U95" r:id="rId146" display="https://www.contratos.gov.co/consultas/detalleProceso.do?numConstancia=15-12-3625006"/>
    <hyperlink ref="U100" r:id="rId147" display="https://www.contratos.gov.co/consultas/detalleProceso.do?numConstancia=15-12-3627624"/>
    <hyperlink ref="U117" r:id="rId148" display="https://www.contratos.gov.co/consultas/detalleProceso.do?numConstancia=15-12-3651579"/>
    <hyperlink ref="U114" r:id="rId149" display="https://www.contratos.gov.co/consultas/detalleProceso.do?numConstancia=15-12-3648514"/>
    <hyperlink ref="U123" r:id="rId150" display="https://www.contratos.gov.co/consultas/detalleProceso.do?numConstancia=15-12-3661121"/>
    <hyperlink ref="U130" r:id="rId151" display="https://www.contratos.gov.co/consultas/detalleProceso.do?numConstancia=15-12-3663612"/>
    <hyperlink ref="U84" r:id="rId152" display="https://www.contratos.gov.co/consultas/detalleProceso.do?numConstancia=15-12-3606362"/>
    <hyperlink ref="U129" r:id="rId153" display="https://www.contratos.gov.co/consultas/detalleProceso.do?numConstancia=15-12-3663421"/>
    <hyperlink ref="G2" r:id="rId154" display="1"/>
    <hyperlink ref="G4" r:id="rId155" display="2"/>
    <hyperlink ref="G6" r:id="rId156" display="3"/>
    <hyperlink ref="G7" r:id="rId157" display="4"/>
    <hyperlink ref="U134" r:id="rId158" display="https://www.contratos.gov.co/consultas/detalleProceso.do?numConstancia=15-12-3670780"/>
    <hyperlink ref="U135" r:id="rId159" display="https://www.contratos.gov.co/consultas/detalleProceso.do?numConstancia=15-12-3670859"/>
    <hyperlink ref="U137" r:id="rId160" display="https://www.contratos.gov.co/consultas/detalleProceso.do?numConstancia=15-12-3678858"/>
    <hyperlink ref="U138" r:id="rId161" display="https://www.contratos.gov.co/consultas/detalleProceso.do?numConstancia=15-12-3685588"/>
    <hyperlink ref="U139" r:id="rId162" display="https://www.contratos.gov.co/consultas/detalleProceso.do?numConstancia=15-12-3694428"/>
    <hyperlink ref="U140" r:id="rId163" display="https://www.contratos.gov.co/consultas/detalleProceso.do?numConstancia=15-12-3709683"/>
    <hyperlink ref="AB148" r:id="rId164"/>
    <hyperlink ref="G80" r:id="rId165"/>
    <hyperlink ref="G109" r:id="rId166"/>
    <hyperlink ref="U147" r:id="rId167" display="https://www.contratos.gov.co/consultas/detalleProceso.do?numConstancia=15-12-3719343"/>
    <hyperlink ref="U148" r:id="rId168" display="https://www.contratos.gov.co/consultas/detalleProceso.do?numConstancia=15-12-3717341"/>
    <hyperlink ref="U141" r:id="rId169" display="https://www.contratos.gov.co/consultas/detalleProceso.do?numConstancia=15-12-3709623"/>
    <hyperlink ref="G156" r:id="rId170"/>
    <hyperlink ref="G142" r:id="rId171"/>
    <hyperlink ref="G151" r:id="rId172"/>
    <hyperlink ref="G152" r:id="rId173"/>
    <hyperlink ref="G153" r:id="rId174"/>
    <hyperlink ref="G160" r:id="rId175"/>
    <hyperlink ref="G161" r:id="rId176"/>
    <hyperlink ref="U149" r:id="rId177" display="https://www.contratos.gov.co/consultas/detalleProceso.do?numConstancia=15-12-3719129"/>
    <hyperlink ref="U158" r:id="rId178" display="https://www.contratos.gov.co/consultas/detalleProceso.do?numConstancia=15-12-3736629"/>
    <hyperlink ref="U155" r:id="rId179" display="https://www.contratos.gov.co/consultas/detalleProceso.do?numConstancia=15-12-3730124"/>
    <hyperlink ref="U159" r:id="rId180" display="https://www.contratos.gov.co/consultas/detalleProceso.do?numConstancia=15-12-3736857"/>
    <hyperlink ref="U167" r:id="rId181" display="https://www.contratos.gov.co/consultas/detalleProceso.do?numConstancia=15-12-3759432"/>
    <hyperlink ref="G166" r:id="rId182"/>
    <hyperlink ref="G163" r:id="rId183" display="10"/>
    <hyperlink ref="G162" r:id="rId184"/>
    <hyperlink ref="G173" r:id="rId185"/>
    <hyperlink ref="G122" r:id="rId186" display="https://www.contratos.gov.co/consultas/detalleProceso.do?numConstancia=15-13-3660650"/>
    <hyperlink ref="G169" r:id="rId187"/>
    <hyperlink ref="G170" r:id="rId188"/>
    <hyperlink ref="G165" r:id="rId189"/>
    <hyperlink ref="G168" r:id="rId190"/>
    <hyperlink ref="U176" r:id="rId191" display="https://www.contratos.gov.co/consultas/detalleProceso.do?numConstancia=15-12-3810827"/>
    <hyperlink ref="G174" r:id="rId192"/>
    <hyperlink ref="G175" r:id="rId193"/>
    <hyperlink ref="G177" r:id="rId194"/>
    <hyperlink ref="G182" r:id="rId195"/>
    <hyperlink ref="U179" r:id="rId196" display="https://www.contratos.gov.co/consultas/detalleProceso.do?numConstancia=15-12-3827700"/>
    <hyperlink ref="G157" r:id="rId197"/>
    <hyperlink ref="G154" r:id="rId198"/>
    <hyperlink ref="G171" r:id="rId199"/>
    <hyperlink ref="G186" r:id="rId200"/>
    <hyperlink ref="G181" r:id="rId201"/>
    <hyperlink ref="G183" r:id="rId202"/>
    <hyperlink ref="G187" r:id="rId203"/>
    <hyperlink ref="G188" r:id="rId204"/>
    <hyperlink ref="G180" r:id="rId205"/>
    <hyperlink ref="G191" r:id="rId206"/>
    <hyperlink ref="G189" r:id="rId207"/>
    <hyperlink ref="G192" r:id="rId208"/>
    <hyperlink ref="G193" r:id="rId209"/>
    <hyperlink ref="G196" r:id="rId210"/>
    <hyperlink ref="G190" r:id="rId211"/>
    <hyperlink ref="U45" r:id="rId212" display="http://www.colombiacompra.gov.co/es/amp-orden-de-compra/1444"/>
    <hyperlink ref="U55" r:id="rId213" display="http://www.colombiacompra.gov.co/es/amp-orden-de-compra/1444"/>
    <hyperlink ref="U59" r:id="rId214" display="http://www.colombiacompra.gov.co/es/amp-orden-de-compra/1595"/>
    <hyperlink ref="U69" r:id="rId215" display="http://www.colombiacompra.gov.co/es/amp-orden-de-compra/1672"/>
    <hyperlink ref="U71" r:id="rId216" display="http://www.colombiacompra.gov.co/es/amp-orden-de-compra/1713"/>
    <hyperlink ref="U79" r:id="rId217" display="http://www.colombiacompra.gov.co/es/amp-orden-de-compra/1798"/>
    <hyperlink ref="U88" r:id="rId218" display="http://www.colombiacompra.gov.co/es/amp-orden-de-compra/1859"/>
    <hyperlink ref="U89" r:id="rId219" display="http://www.colombiacompra.gov.co/es/amp-orden-de-compra/1860"/>
    <hyperlink ref="U90" r:id="rId220" display="http://www.colombiacompra.gov.co/es/amp-orden-de-compra/1861"/>
    <hyperlink ref="U104" r:id="rId221" display="http://www.colombiacompra.gov.co/es/amp-orden-de-compra/1902"/>
    <hyperlink ref="U118" r:id="rId222" display="http://www.colombiacompra.gov.co/es/amp-orden-de-compra/1987"/>
    <hyperlink ref="U124" r:id="rId223" display="http://www.colombiacompra.gov.co/es/amp-orden-de-compra/2008"/>
    <hyperlink ref="U125" r:id="rId224" display="http://www.colombiacompra.gov.co/es/amp-orden-de-compra/2009"/>
    <hyperlink ref="U126" r:id="rId225" display="http://www.colombiacompra.gov.co/es/amp-orden-de-compra/2014"/>
    <hyperlink ref="U127" r:id="rId226" display="http://www.colombiacompra.gov.co/es/amp-orden-de-compra/2016"/>
    <hyperlink ref="U131" r:id="rId227" display="http://www.colombiacompra.gov.co/es/amp-orden-de-compra/2042"/>
    <hyperlink ref="U132" r:id="rId228" display="http://www.colombiacompra.gov.co/es/amp-orden-de-compra/2043"/>
    <hyperlink ref="U133" r:id="rId229" display="http://www.colombiacompra.gov.co/es/amp-orden-de-compra/2069"/>
    <hyperlink ref="U143" r:id="rId230"/>
    <hyperlink ref="U144" r:id="rId231"/>
    <hyperlink ref="U145" r:id="rId232"/>
    <hyperlink ref="U146" r:id="rId233" display="http://www.colombiacompra.gov.co/es/amp-orden-de-compra/2235"/>
    <hyperlink ref="U150" r:id="rId234" display="http://www.colombiacompra.gov.co/es/amp-orden-de-compra/2238"/>
    <hyperlink ref="U136" r:id="rId235" display="http://www.colombiacompra.gov.co/es/amp-orden-de-compra/2100"/>
    <hyperlink ref="U172" r:id="rId236" display="http://www.colombiacompra.gov.co/es/amp-orden-de-compra/2420"/>
    <hyperlink ref="U184" r:id="rId237" display="http://www.colombiacompra.gov.co/es/amp-orden-de-compra/2728"/>
    <hyperlink ref="U185" r:id="rId238" display="http://www.colombiacompra.gov.co/es/amp-orden-de-compra/2729"/>
    <hyperlink ref="U195" r:id="rId239" display="http://www.colombiacompra.gov.co/es/amp-orden-de-compra/2828"/>
    <hyperlink ref="G197" r:id="rId240"/>
    <hyperlink ref="G198" r:id="rId241"/>
    <hyperlink ref="G194" r:id="rId242"/>
    <hyperlink ref="G204" r:id="rId243"/>
    <hyperlink ref="G205" r:id="rId244"/>
    <hyperlink ref="G202" r:id="rId245"/>
    <hyperlink ref="G200" r:id="rId246"/>
    <hyperlink ref="G203" r:id="rId247"/>
    <hyperlink ref="U70" r:id="rId248" display="http://www.colombiacompra.gov.co/es/amp-orden-de-compra/1673"/>
    <hyperlink ref="U178" r:id="rId249" display="https://www.contratos.gov.co/consultas/detalleProceso.do?numConstancia=15-12-3822539"/>
    <hyperlink ref="G199" r:id="rId250"/>
    <hyperlink ref="G214" r:id="rId251"/>
    <hyperlink ref="G208" r:id="rId252"/>
    <hyperlink ref="G211" r:id="rId253"/>
    <hyperlink ref="G209" r:id="rId254"/>
    <hyperlink ref="G212" r:id="rId255"/>
    <hyperlink ref="G213" r:id="rId256"/>
    <hyperlink ref="G215" r:id="rId257"/>
    <hyperlink ref="G206" r:id="rId258"/>
    <hyperlink ref="G207" r:id="rId259"/>
    <hyperlink ref="G210" r:id="rId260"/>
    <hyperlink ref="G217" r:id="rId261"/>
    <hyperlink ref="U201" r:id="rId262" display="http://www.colombiacompra.gov.co/es/amp-orden-de-compra/3037"/>
    <hyperlink ref="U218" r:id="rId263" display="http://www.colombiacompra.gov.co/es/amp-orden-de-compra/3188"/>
    <hyperlink ref="G164" r:id="rId264" display="10"/>
    <hyperlink ref="G216" r:id="rId265"/>
    <hyperlink ref="G219" r:id="rId266"/>
    <hyperlink ref="G220" r:id="rId267"/>
    <hyperlink ref="G221" r:id="rId268"/>
    <hyperlink ref="G223" r:id="rId269"/>
    <hyperlink ref="G222" r:id="rId270"/>
    <hyperlink ref="G224" r:id="rId271"/>
    <hyperlink ref="G225" r:id="rId272"/>
    <hyperlink ref="G227" r:id="rId273"/>
    <hyperlink ref="G228" r:id="rId274"/>
    <hyperlink ref="G229" r:id="rId275"/>
    <hyperlink ref="G230" r:id="rId276"/>
    <hyperlink ref="G231" r:id="rId277"/>
    <hyperlink ref="G232" r:id="rId278"/>
    <hyperlink ref="G226" r:id="rId279"/>
    <hyperlink ref="G233" r:id="rId280"/>
    <hyperlink ref="G245" r:id="rId281"/>
    <hyperlink ref="G234" r:id="rId282"/>
    <hyperlink ref="G235" r:id="rId283"/>
    <hyperlink ref="G247" r:id="rId284"/>
    <hyperlink ref="G236" r:id="rId285"/>
    <hyperlink ref="G237" r:id="rId286"/>
    <hyperlink ref="G239" r:id="rId287"/>
    <hyperlink ref="G241" r:id="rId288"/>
    <hyperlink ref="G243" r:id="rId289"/>
    <hyperlink ref="G238" r:id="rId290"/>
    <hyperlink ref="G240" r:id="rId291"/>
    <hyperlink ref="G242" r:id="rId292"/>
    <hyperlink ref="G244" r:id="rId293"/>
    <hyperlink ref="G248" r:id="rId294"/>
    <hyperlink ref="G246" r:id="rId295"/>
    <hyperlink ref="G249" r:id="rId296"/>
    <hyperlink ref="G250" r:id="rId297" display="http://www.contratos.gov.co/consultas/detalleProceso.do?numConstancia=15-13-4267414"/>
    <hyperlink ref="G251" r:id="rId298" display="https://www.contratos.gov.co/consultas/detalleProceso.do?numConstancia=15-11-4265763"/>
    <hyperlink ref="G252" r:id="rId299" display="https://www.contratos.gov.co/consultas/detalleProceso.do?numConstancia=15-13-4266476"/>
    <hyperlink ref="G253" r:id="rId300" display="https://www.contratos.gov.co/consultas/detalleProceso.do?numConstancia=15-12-4269680"/>
    <hyperlink ref="G254" r:id="rId301"/>
    <hyperlink ref="G255" r:id="rId302"/>
  </hyperlinks>
  <pageMargins left="0.70866141732283472" right="0.70866141732283472" top="0.74803149606299213" bottom="0.78740157480314965" header="0.31496062992125984" footer="0.31496062992125984"/>
  <pageSetup paperSize="14" scale="47" fitToWidth="5" fitToHeight="20" orientation="landscape" r:id="rId303"/>
  <drawing r:id="rId304"/>
  <legacyDrawing r:id="rId3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CONTRATOS 2015</vt:lpstr>
      <vt:lpstr>'CONTRATOS 2015'!Área_de_impresión</vt:lpstr>
      <vt:lpstr>'CONTRATOS 2015'!Títulos_a_imprimir</vt:lpstr>
    </vt:vector>
  </TitlesOfParts>
  <Company>UAEMC</Company>
  <LinksUpToDate>false</LinksUpToDate>
  <SharedDoc>false</SharedDoc>
  <HyperlinkBase>www.contratos.gov.co</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Bienes y Servicios Adquiridos</dc:title>
  <dc:creator>Maria Yenifer Prada Peña</dc:creator>
  <cp:lastModifiedBy>Luz Miriam Botero Serna</cp:lastModifiedBy>
  <cp:lastPrinted>2014-07-15T17:13:32Z</cp:lastPrinted>
  <dcterms:created xsi:type="dcterms:W3CDTF">2012-08-29T21:02:55Z</dcterms:created>
  <dcterms:modified xsi:type="dcterms:W3CDTF">2015-10-05T21:45:46Z</dcterms:modified>
  <cp:category>Contratos 2014</cp:category>
</cp:coreProperties>
</file>