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hidePivotFieldList="1" defaultThemeVersion="124226"/>
  <bookViews>
    <workbookView xWindow="120" yWindow="3765" windowWidth="19320" windowHeight="6315" tabRatio="615"/>
  </bookViews>
  <sheets>
    <sheet name="CONTRATOS 2015" sheetId="22" r:id="rId1"/>
  </sheets>
  <definedNames>
    <definedName name="_xlnm._FilterDatabase" localSheetId="0" hidden="1">'CONTRATOS 2015'!$B$1:$AE$42</definedName>
    <definedName name="_xlnm.Print_Area" localSheetId="0">'CONTRATOS 2015'!$B$1:$AE$1</definedName>
    <definedName name="millon">#REF!</definedName>
    <definedName name="_xlnm.Print_Titles" localSheetId="0">'CONTRATOS 2015'!$1:$1</definedName>
  </definedNames>
  <calcPr calcId="145621"/>
</workbook>
</file>

<file path=xl/calcChain.xml><?xml version="1.0" encoding="utf-8"?>
<calcChain xmlns="http://schemas.openxmlformats.org/spreadsheetml/2006/main">
  <c r="AA15" i="22" l="1"/>
  <c r="AA14" i="22"/>
  <c r="AA13" i="22"/>
  <c r="AD18" i="22"/>
  <c r="AD17" i="22"/>
  <c r="AD16" i="22"/>
  <c r="AD15" i="22"/>
  <c r="AD14" i="22"/>
  <c r="AD13" i="22"/>
  <c r="AD12" i="22"/>
  <c r="AD11" i="22"/>
  <c r="AA12" i="22"/>
  <c r="AD3" i="22"/>
  <c r="AD2" i="22"/>
  <c r="AA3" i="22"/>
  <c r="AA2" i="22"/>
  <c r="Y42" i="22" l="1"/>
  <c r="AA42" i="22" s="1"/>
  <c r="AD42" i="22"/>
  <c r="Y41" i="22"/>
  <c r="AA41" i="22" s="1"/>
  <c r="AD41" i="22"/>
  <c r="Y36" i="22"/>
  <c r="AA36" i="22" s="1"/>
  <c r="AD36" i="22"/>
  <c r="Y38" i="22"/>
  <c r="AA38" i="22" s="1"/>
  <c r="AD38" i="22"/>
  <c r="AD40" i="22"/>
  <c r="AA40" i="22"/>
  <c r="Y39" i="22"/>
  <c r="AA39" i="22" s="1"/>
  <c r="AD39" i="22"/>
  <c r="Y37" i="22"/>
  <c r="AA37" i="22" s="1"/>
  <c r="AD37" i="22"/>
  <c r="Y35" i="22"/>
  <c r="AA35" i="22" s="1"/>
  <c r="AD35" i="22"/>
  <c r="Y34" i="22"/>
  <c r="AA34" i="22" s="1"/>
  <c r="AD34" i="22"/>
  <c r="Y33" i="22"/>
  <c r="AA33" i="22" s="1"/>
  <c r="AD33" i="22"/>
  <c r="Y32" i="22"/>
  <c r="AD32" i="22" l="1"/>
  <c r="AA32" i="22" l="1"/>
  <c r="Z31" i="22"/>
  <c r="Y31" i="22"/>
  <c r="AD31" i="22"/>
  <c r="Y30" i="22"/>
  <c r="AA30" i="22" s="1"/>
  <c r="AA31" i="22" l="1"/>
  <c r="AD30" i="22" l="1"/>
  <c r="AD29" i="22"/>
  <c r="AD28" i="22"/>
  <c r="AD27" i="22"/>
  <c r="AA27" i="22"/>
  <c r="AD26" i="22"/>
  <c r="AA26" i="22"/>
  <c r="AD25" i="22" l="1"/>
  <c r="AA25" i="22"/>
  <c r="AD23" i="22" l="1"/>
  <c r="AA23" i="22"/>
  <c r="AD22" i="22"/>
  <c r="AA22" i="22"/>
  <c r="AD21" i="22" l="1"/>
  <c r="AA21" i="22"/>
  <c r="AD20" i="22" l="1"/>
  <c r="AA20" i="22"/>
  <c r="AD19" i="22"/>
  <c r="AA19" i="22"/>
  <c r="AD9" i="22" l="1"/>
  <c r="AA9" i="22"/>
  <c r="AD8" i="22" l="1"/>
  <c r="AA8" i="22"/>
  <c r="AD7" i="22" l="1"/>
  <c r="AA7" i="22"/>
  <c r="AD6" i="22" l="1"/>
  <c r="AA6" i="22"/>
  <c r="AD4" i="22" l="1"/>
  <c r="AA4" i="22"/>
</calcChain>
</file>

<file path=xl/sharedStrings.xml><?xml version="1.0" encoding="utf-8"?>
<sst xmlns="http://schemas.openxmlformats.org/spreadsheetml/2006/main" count="536" uniqueCount="264">
  <si>
    <t>No PROCESO</t>
  </si>
  <si>
    <t>MODALIDAD</t>
  </si>
  <si>
    <t>No. CONTRATO</t>
  </si>
  <si>
    <t>ESTADO</t>
  </si>
  <si>
    <t>TIPO DE CONTRATO</t>
  </si>
  <si>
    <t>CONTRATISTA</t>
  </si>
  <si>
    <t>OBJETO</t>
  </si>
  <si>
    <t>ARRENDAMIENTO</t>
  </si>
  <si>
    <t>FECHA DE FIRMA</t>
  </si>
  <si>
    <t>INTERADMINISTRATIVO</t>
  </si>
  <si>
    <t>EJECUCION</t>
  </si>
  <si>
    <t>CELEBRADO</t>
  </si>
  <si>
    <t>COMPRAVENTA</t>
  </si>
  <si>
    <t>SUMINISTRO</t>
  </si>
  <si>
    <t>OBRA</t>
  </si>
  <si>
    <t>LUZ REINELDA SANCHEZ GIL</t>
  </si>
  <si>
    <t>1</t>
  </si>
  <si>
    <t>FECHA DE TERMINACION</t>
  </si>
  <si>
    <t>DIAS</t>
  </si>
  <si>
    <t>MARCELA MANRIQUE CASTRO</t>
  </si>
  <si>
    <t>FRANK DANIEL RAMOS CHAPARRO</t>
  </si>
  <si>
    <t>FECHA INICIO</t>
  </si>
  <si>
    <t>PRESTACION DE SERVICIOS</t>
  </si>
  <si>
    <t>CARLOS ALBERTO ARCHILA CABRERA</t>
  </si>
  <si>
    <t>MINIMA CUANTIA</t>
  </si>
  <si>
    <t>DV</t>
  </si>
  <si>
    <t>9</t>
  </si>
  <si>
    <t>3</t>
  </si>
  <si>
    <t>6</t>
  </si>
  <si>
    <t>0</t>
  </si>
  <si>
    <t>5</t>
  </si>
  <si>
    <t>7</t>
  </si>
  <si>
    <t>LUGAR EJECUCION
DEPARTAMENTO</t>
  </si>
  <si>
    <t>RISARALDA</t>
  </si>
  <si>
    <t>NORTE DE SANTANDER</t>
  </si>
  <si>
    <t>CUCUTA</t>
  </si>
  <si>
    <t>AMAZONAS</t>
  </si>
  <si>
    <t>CARLOS JULIO PERILLA JIMENO</t>
  </si>
  <si>
    <t>MAURICIO FERNEY CAICEDO CHAPARRO</t>
  </si>
  <si>
    <t>DIRECTA</t>
  </si>
  <si>
    <t>SUBASTA</t>
  </si>
  <si>
    <t>REGIONAL</t>
  </si>
  <si>
    <t>SERGIO ANDRES BLANCO SUAREZ</t>
  </si>
  <si>
    <t>ADMINISTRATIVA</t>
  </si>
  <si>
    <t>TALENTO HUMANO</t>
  </si>
  <si>
    <t>CHOCO</t>
  </si>
  <si>
    <t>VALOR VF</t>
  </si>
  <si>
    <t>TOTAL CONTRATO</t>
  </si>
  <si>
    <t>NOMBRE SUPERVISOR</t>
  </si>
  <si>
    <t>ELISABET USECHE MARIN</t>
  </si>
  <si>
    <t>HANNE MEDINA DOSANTOS</t>
  </si>
  <si>
    <t>FECHA PUBLICACION PROCESO</t>
  </si>
  <si>
    <t>A-2-0-4-10-2</t>
  </si>
  <si>
    <t>A-1-0-2-14</t>
  </si>
  <si>
    <t>A-2-0-4-5-1</t>
  </si>
  <si>
    <t>A-2-0-4-4-23</t>
  </si>
  <si>
    <t>A-2-0-4-5-6</t>
  </si>
  <si>
    <t>C-223-1002-1</t>
  </si>
  <si>
    <t>A-2-0-4-4-1</t>
  </si>
  <si>
    <t>A-2-0-4-5-2</t>
  </si>
  <si>
    <t>CDP</t>
  </si>
  <si>
    <t>RUBRO</t>
  </si>
  <si>
    <t>A-2-0-4-2-2</t>
  </si>
  <si>
    <t>A-2-0-4-9-13</t>
  </si>
  <si>
    <t>A-2-0-4-4-15</t>
  </si>
  <si>
    <t>ORDEN DE COMPRA</t>
  </si>
  <si>
    <t>NUMERO RP</t>
  </si>
  <si>
    <t>FECHA RP</t>
  </si>
  <si>
    <t>NOMBRE DE CODIGO</t>
  </si>
  <si>
    <t>IDENTIFICACION</t>
  </si>
  <si>
    <t>ORLANDO TOCANCIPA PARDO</t>
  </si>
  <si>
    <t>VALOR CONTRATO 2015</t>
  </si>
  <si>
    <t>Servicios de gestión, servicios profesionales de empresa y servicios administrativos</t>
  </si>
  <si>
    <t>Servicios de Gestión, Servicios Profesionales de Empresa y Servicios Administrativos</t>
  </si>
  <si>
    <t xml:space="preserve">IMPRENTA NACIONAL DE COLOMBIA </t>
  </si>
  <si>
    <t>VALOR HONOTARIOS MENSIAL</t>
  </si>
  <si>
    <t>DESIERTA</t>
  </si>
  <si>
    <t>CONSECUTIVO PLAN</t>
  </si>
  <si>
    <t>GRUPO ADMINISTRATIVO</t>
  </si>
  <si>
    <t>SUBDIRECCIÓN ADMINISTRATIVA Y FINANCIERA</t>
  </si>
  <si>
    <t>Servicios de Gestión, profesionales de Empres y Administrativos</t>
  </si>
  <si>
    <t>EXTRAJERIA</t>
  </si>
  <si>
    <t>QUEST SAS</t>
  </si>
  <si>
    <t>SERVIASEO S.A.</t>
  </si>
  <si>
    <t>CLEANER S.A.</t>
  </si>
  <si>
    <t>20215</t>
  </si>
  <si>
    <t>A-2-0-4-4-2</t>
  </si>
  <si>
    <t>A-2-0-4-5-8
A-2-0-4-5-9</t>
  </si>
  <si>
    <t>61815</t>
  </si>
  <si>
    <t>61915</t>
  </si>
  <si>
    <t>62015</t>
  </si>
  <si>
    <t>61715</t>
  </si>
  <si>
    <t>61615</t>
  </si>
  <si>
    <t>61515</t>
  </si>
  <si>
    <t>61115</t>
  </si>
  <si>
    <t>61415</t>
  </si>
  <si>
    <t>61215</t>
  </si>
  <si>
    <t>61315</t>
  </si>
  <si>
    <t>61015</t>
  </si>
  <si>
    <t>62915</t>
  </si>
  <si>
    <t>63015</t>
  </si>
  <si>
    <t>62715</t>
  </si>
  <si>
    <t>62115</t>
  </si>
  <si>
    <t>64515</t>
  </si>
  <si>
    <t>24915</t>
  </si>
  <si>
    <t>24415</t>
  </si>
  <si>
    <t>24615</t>
  </si>
  <si>
    <t>57515</t>
  </si>
  <si>
    <t>A-2-0-4-1-25</t>
  </si>
  <si>
    <t>Publicaciones Impresas, Publicaciones Electronicas y Accesorios</t>
  </si>
  <si>
    <t>AYDA ABADIA PINO</t>
  </si>
  <si>
    <t>Materiales y Productos de Papel</t>
  </si>
  <si>
    <t>CENTRO INTEGRAL DE MANTENIMINETO AUTOCARS S.A.S.</t>
  </si>
  <si>
    <t>C-113-1002-1</t>
  </si>
  <si>
    <t>ETAPA</t>
  </si>
  <si>
    <t>REFRIPLAST LTDA</t>
  </si>
  <si>
    <t>ASEGURADORA SOLIDARIA DE COLOMBIA LTDA</t>
  </si>
  <si>
    <t>CODIGO UNSCSP</t>
  </si>
  <si>
    <t>15101505
15101506</t>
  </si>
  <si>
    <t>PRESTACIÓN DE SERVICIOS</t>
  </si>
  <si>
    <t>BOGOTÁ</t>
  </si>
  <si>
    <t>LA GUAJIRA</t>
  </si>
  <si>
    <t xml:space="preserve">MINIMA CUANTIA </t>
  </si>
  <si>
    <t>Difusion de tecnologia de la Información y telecomunicaciones</t>
  </si>
  <si>
    <t xml:space="preserve">DIRECTA </t>
  </si>
  <si>
    <t>Adquisición, instalación y puesta en servicio  de equipos de aire acondicionado para Sedes Regionales, Centros Facilitadores de Servicios Migratorios (CFSM), Puestos de Control Migratorio (PCM) y las Salas Transitorias de Migración (STM) de Migración Colombia a nivel nacional</t>
  </si>
  <si>
    <t xml:space="preserve">MENOR CUANTIA </t>
  </si>
  <si>
    <t xml:space="preserve">ADMINISTRATIVA </t>
  </si>
  <si>
    <t>Componentes y equipos para distribución y sistemas de acondicionamiento</t>
  </si>
  <si>
    <t xml:space="preserve">EJECUCION </t>
  </si>
  <si>
    <t>EN PROCESO</t>
  </si>
  <si>
    <t>Adquisición, instalación y puesta en funcionamiento de un sistema energético de respaldo automático, para el edificio donde funciona la sede de la Regional Guajira en el municipio de Maicao</t>
  </si>
  <si>
    <t>Generadoras de Potencia</t>
  </si>
  <si>
    <t>EJECUCIÓN</t>
  </si>
  <si>
    <t>VALOR PROCESO</t>
  </si>
  <si>
    <t>CONTRATAR EL MANTENIMIENTO DE SILLAS DEL NIVEL CENTRAL, CFSM REGIONAL ANDINA Y PCM AEROPUERTO ELDORADO</t>
  </si>
  <si>
    <t>56101522
56112103
56112107
72153613</t>
  </si>
  <si>
    <t>Sillas de brazos
Sillas para visitantes
Partes o accesorios sillas
Servicio de alquiler y mantenimiento de mobiliario para oficina</t>
  </si>
  <si>
    <t>DECLARADO DESIERTO</t>
  </si>
  <si>
    <t>CONTRATAR EL MANTENIMIENTO PREVENTIVO Y CORRECTIVO CON SUMINISTRO DE REPUESTOS ORIGINALES U HOMOLOGADOS PARA LOS VEHÍCULOS MULTIMARCA QUE CONFORMAN EL PARQUE AUTOMOTOR DE LA UNIDAD ADMINISTRATIVA ESPECIAL MIGRACIÓN COLOMBIA DEL  NIVEL CENTRAL Y LA REGIONAL ANDINA EN SUS SEDES BOGOTÁ, NEIVA, IBAGUÉ Y TUNJA.</t>
  </si>
  <si>
    <t>Servicios de mantenimiento y reparación de vehículos</t>
  </si>
  <si>
    <t>BOGOTÁ; BOYACA; TOLIMA; HUILA</t>
  </si>
  <si>
    <t>CONTRATAR EL MANTENIMIENTO DE SILLAS DEL NIVEL CENTRAL, CFSM REGIONAL ANDINA Y PCM AEROPUERTO ELDORADO.</t>
  </si>
  <si>
    <t>72151404
72151903
72152005</t>
  </si>
  <si>
    <t>Servicio Comercial de construcción y revesitmiento de paredes.
Servicio de colocación de ladrillos.
Servicio de instalación y reparación de estuco.</t>
  </si>
  <si>
    <t xml:space="preserve">OFICINA TECNOLOGIA </t>
  </si>
  <si>
    <t>BIENESTAR</t>
  </si>
  <si>
    <t>Contratar la adquisición de banderas de uso exterior para los Puestos de Control Migratorio, terrestres y marítimos  nivel nacional</t>
  </si>
  <si>
    <t>Adquisición de placas de identificación para los funcionarios que llevan a cabo labores misionales a nivel nacional.</t>
  </si>
  <si>
    <t>Adquisición de monitores industriales y reproductores de contenido player, para +la solución de Carteleras Virtuales, de conformidad con las especificaciones técnicas de la Unidad Administrativa Especial Migración Colombia.</t>
  </si>
  <si>
    <t>Contratar el mantenimiento preventivo y correctivo con suministro de repuestos originales u homologados para los vehículos multimarca que conforman el parque automotor de la unidad administrativa especial migración Colombia de la regional oriente en la sede de Cúcuta.</t>
  </si>
  <si>
    <t>Contratar la adquisición de papelería, carpetas de archivo, tintas y tóner a nivel nacional para la Unidad Administrativa Especial Migración Colombia</t>
  </si>
  <si>
    <t>El arrendamiento de cupos de parqueadero para el parque automotor del Centro Facilitador de Servicios Migratorios en la ciudad de Yopal. Los cupos de parqueo se encuentran ubicados en la Carrera 22 No.6-71 denominado parqueadero La 22/7 de la ciudad de Yopal.</t>
  </si>
  <si>
    <t>CONTRATAR LA ADQUISICIÓN DE CASILLEROS TRANSPARENTES PARA SELLOS.-</t>
  </si>
  <si>
    <t>Casilleros Lockers</t>
  </si>
  <si>
    <t xml:space="preserve">A-2-0-4-4-2 </t>
  </si>
  <si>
    <t xml:space="preserve">Contratar el  Arrendamiento de cupos de parqueadero, para el parque automotor asignado a la sede regional Eje Cafetero.  Los cupos de parqueo forman parte del  parqueadero AGA, del inmueble ubicado en el área urbana de la ciudad de Pereira identificado con la nomenclatura calle 22 No 10-45.El objeto de este contrato se destinará de manera exclusiva para el parqueo de los vehículos y motos asignados a la  Regional Eje Cafetero.
</t>
  </si>
  <si>
    <t xml:space="preserve">El arrendamiento de un local comercial ubicado en el departamento del Quindío, en la ciudad de Armenia identificado con la nomenclatura urbana carrera 12 No. 19-00 local 18 del centro Comercial Alta Vista, matrícula inmobiliaria  Nº 280-180362  de la Oficina de Registro de Instrumentos Públicos de Armenia, cuyos linderos y características se encuentran descritos en la Escritura Pública Nº 3047 del 19 de noviembre de 2009 según certificado expedido por la Oficina de Registro de Instrumentos Públicos de Armenia.Este inmueble será destinado al funcionamiento del CFSM de Armenia perteneciente a la Regional Eje Cafetero de Migración Colombia.
</t>
  </si>
  <si>
    <t>Alquiler o arrendamiento de propiedades o edificaciones</t>
  </si>
  <si>
    <t>DIRECTA   -  SECOP II</t>
  </si>
  <si>
    <t>761115
901017</t>
  </si>
  <si>
    <t>Contratar el servicio integral de aseo y cafetería Región 7.-</t>
  </si>
  <si>
    <t>ANA MERCEDES FIGUEROA</t>
  </si>
  <si>
    <t>MIGUEL ANDRES GUTIERREZ ROMERO</t>
  </si>
  <si>
    <t>VICTOR AUGUSTO ACOSTA JIMENEZ</t>
  </si>
  <si>
    <t>ABCONTROL INGENIERIA SAS</t>
  </si>
  <si>
    <t>GESCOM LIMITADA</t>
  </si>
  <si>
    <t> AMEZQUITA MONROY GILMER MOISES</t>
  </si>
  <si>
    <t>GRANADOS Y CONDECORACIONES S.A.S.</t>
  </si>
  <si>
    <t> MATIZ BADILLO ERIKA LILIANA</t>
  </si>
  <si>
    <t>LUZ MIRIAM GARZON RIOS</t>
  </si>
  <si>
    <t xml:space="preserve">ARRENDAMIENTO </t>
  </si>
  <si>
    <t> 47.435.281</t>
  </si>
  <si>
    <t>SANTOS GIRON MILLER ABDON</t>
  </si>
  <si>
    <t>INVERSIONES MUSAL S.A.S.</t>
  </si>
  <si>
    <t> GAITAN ORTIZ JIMMY ENRIQUE</t>
  </si>
  <si>
    <t>242915
4815</t>
  </si>
  <si>
    <t>MÍNIMA CUANTÍA
SECOP II</t>
  </si>
  <si>
    <t>Suministro de combustibles (Gasolina Corriente y Diésel Corriente) para el parque automotor  y plantas eléctricas de la Unidad Administrativa Especial Migración Colombia, ubicados  en el nivel regional en municipios no cubiertos por el Acuerdo Marco de Precios de Combustible de Colombia Compra Eficiente. ALCANCE: Los municipios para los cuales se requiere cobertura son: Aguachica, Buenaventura, Cúcuta, Ipiales, La Dorada, Pasto, Quibdó, San Gil, Soledad y Valledupar.</t>
  </si>
  <si>
    <t>Diese
Gasolina Corriente</t>
  </si>
  <si>
    <t>Varios</t>
  </si>
  <si>
    <t>ORGANIZACIÓN TERPEL S.A.S</t>
  </si>
  <si>
    <t>64115
Vig Furuta</t>
  </si>
  <si>
    <t>DIACRÍLICOS SAS</t>
  </si>
  <si>
    <t>JULIO CESAR PELAEZ QUINTERO</t>
  </si>
  <si>
    <t>Prestar los Servicios Profesionales con autonomía técnica y administrativa, consistentes en el acompañamiento jurídico a la Subdirección de Talento en el proceso de reincorporación de funcionarios del Antiguo DAS para dar cumplimiento al fallo de tutela No. 25000-23-37-000-2014-00759-02 del Consejo de Estado del 3 de agosto de 2015 que ordenó al Presidente de la Republica  y al Ministro de Hacienda y Crédito, tomar las medidas necesarias que permitan garantizar los derechos laborales prestacionales y de carrera de los ex servidores del DAS en supresión a quienes se les suprimió el empleo y fueron ubicados en la planta temporal de la Contraloría General de la República.</t>
  </si>
  <si>
    <t xml:space="preserve">BERTHA LUCIA RAMIREZ DE PAEZ </t>
  </si>
  <si>
    <t>JAIME ELKIM MUÑOZ RIAÑO</t>
  </si>
  <si>
    <t>Adquisición de renovación de licencia y extensión de garantía prueba psicotécnica GESTIÓN 360° EVALUACION POR COMPETENCIA  y Prueba psicotécnica EVA (EVALUACION DE VALORES) Y ANTIVALORES.</t>
  </si>
  <si>
    <t>Equipo médico accesorios y suministros</t>
  </si>
  <si>
    <t>Publicaciones impresas, publicaciones electrónicas y accesorios</t>
  </si>
  <si>
    <t xml:space="preserve">A-2-0-4-7-6 </t>
  </si>
  <si>
    <t xml:space="preserve">BERNARDO ALEJANDRO MAHE MATAMOROS </t>
  </si>
  <si>
    <t>244915
4915</t>
  </si>
  <si>
    <t>MARTHA CECILIA GIRALDO RESTREPO</t>
  </si>
  <si>
    <t>LILIANA RODRIGUEZ OROZCO</t>
  </si>
  <si>
    <t>SUBDIRECCIÓN DE TALENTO HUMANO</t>
  </si>
  <si>
    <t>Adquisición de bonos personalizados, única y exclusivamente para la dotación de vestuario y calzado e labor, para los funcionarios de la Unidad Administrativa Especial Migración Colombia a Nivel Nacional.</t>
  </si>
  <si>
    <t>347
348
349
350</t>
  </si>
  <si>
    <t>9111703
Varios</t>
  </si>
  <si>
    <t>Servicios de compra de vestuario</t>
  </si>
  <si>
    <t>NIVEL NACIONAL</t>
  </si>
  <si>
    <t xml:space="preserve">Servicios de limpieza y mantenimiento de edificios generales y de oficinas
</t>
  </si>
  <si>
    <t>REGIÓN 7</t>
  </si>
  <si>
    <t>UNIÓN TEMPORAL SERVIACTIVA 2014</t>
  </si>
  <si>
    <t>229615
2915</t>
  </si>
  <si>
    <t>Contratar el servicio integral de aseo y cafetería Región 2.-</t>
  </si>
  <si>
    <t>REGIÓN 2</t>
  </si>
  <si>
    <t>UNIÓN TEMPORAL SEISO - SERCONAL</t>
  </si>
  <si>
    <t>232515
3015</t>
  </si>
  <si>
    <t>IBETH SENOVIA GUTIERREZ</t>
  </si>
  <si>
    <t>Contratar el servicio integral de aseo y cafetería Región 9.-</t>
  </si>
  <si>
    <t>REGIÓN 9</t>
  </si>
  <si>
    <t>UNIÓN TEMPORAL SEVI-INCOL</t>
  </si>
  <si>
    <t>232915
3315</t>
  </si>
  <si>
    <t>OLGA ROSARIO MORANTE</t>
  </si>
  <si>
    <t>REGIÓN 6</t>
  </si>
  <si>
    <t>Contratar el servicio integral de aseo y cafetería Región 6.-</t>
  </si>
  <si>
    <t>UNIÓN TEMPORAL ÉLITE</t>
  </si>
  <si>
    <t>232815
3115</t>
  </si>
  <si>
    <t>Contratar el servicio integral de aseo y cafetería Región 1.-</t>
  </si>
  <si>
    <t>REGIÓN 1</t>
  </si>
  <si>
    <t>UNIÓN TEMPORAL CCEFICIENTE</t>
  </si>
  <si>
    <t>233915
3515</t>
  </si>
  <si>
    <t>Contratar el servicio integral de aseo y cafetería Región 10.-</t>
  </si>
  <si>
    <t>REGIÓN 10</t>
  </si>
  <si>
    <t>233815
3415</t>
  </si>
  <si>
    <t>LILIANA ASTRID CASTELLANOS</t>
  </si>
  <si>
    <t>Contratar el servicio integral de aseo y cafetería Región 8.-</t>
  </si>
  <si>
    <t>REGIÓN 8</t>
  </si>
  <si>
    <t>Contratar el servicio integral de aseo y cafetería Región 5.-</t>
  </si>
  <si>
    <t>REGIÓN 5</t>
  </si>
  <si>
    <t>236815
4115</t>
  </si>
  <si>
    <t>235615
4015</t>
  </si>
  <si>
    <t>Seguros de vida, salud y accidente</t>
  </si>
  <si>
    <t>Adquisición de SOAT para el parque automotor de
Migración Colombia.</t>
  </si>
  <si>
    <t>Nivel Nacional</t>
  </si>
  <si>
    <t>Contratar el servicio integral de aseo y cafetería Región 4.-</t>
  </si>
  <si>
    <t>REGIÓN 4</t>
  </si>
  <si>
    <t>235415
3915</t>
  </si>
  <si>
    <t>Contratar el servicio integral de aseo y cafetería Región 3.-</t>
  </si>
  <si>
    <t>REGIÓN 3</t>
  </si>
  <si>
    <t>234215
3615</t>
  </si>
  <si>
    <t>REGIÓN 11</t>
  </si>
  <si>
    <t>Contratar el servicio integral de aseo y cafetería Región 11.-</t>
  </si>
  <si>
    <t>235215
4215</t>
  </si>
  <si>
    <t>JIMMY ENRIQUE GAITAN</t>
  </si>
  <si>
    <t>Adquisición de sillas operativas con brazos</t>
  </si>
  <si>
    <t>Sillas giratorias</t>
  </si>
  <si>
    <t>BOGOTÁ D.C.</t>
  </si>
  <si>
    <t>COLOMBIANA DE COMERCIO S.A Y/O ALKOSTO S.A.</t>
  </si>
  <si>
    <t>Que LA IMPRENTA, se compromete con MIGRACION COLOMBIA a la prestación de servicios para la impresión de las Cédulas de Extranjería, incluyendo los insumos, elaboración de la tarjeta, personalización y entrega del documento final a la Unidad Administrativa Especial Migración Colombia, en su sede del nivel central</t>
  </si>
  <si>
    <t xml:space="preserve">Prestar los servicios profesionales consistentes en la realización de un avalúo comercial, para los dos (2) inmuebles que comprenden la sede Regional Oriente ubicados en la ciudad de Cúcuta, todo de conformidad con las condiciones señaladas en los estudios previos y propuesta del contratista
</t>
  </si>
  <si>
    <t>SOCIEDAD COLOMBIANA DE ARQUITECTOS NORTE DE SANTANDER</t>
  </si>
  <si>
    <t>ANDINA, ORINOQUÍA, EJE CAFETERO, ANTIOQUIA, CARIBE, GUAJIRA, SAN ANDRES, NARIÑO OCCIDENTE Y ORIENTE</t>
  </si>
  <si>
    <t>TERMOSOLUCIONES SAS</t>
  </si>
  <si>
    <t>MINIMA CUANTIA - SECOP II</t>
  </si>
  <si>
    <t>APC SOLUCIONES EMPRESARIALES SAS</t>
  </si>
  <si>
    <t>ERWIN DARIO MEJIA AFRICANO</t>
  </si>
  <si>
    <t>SOS SOLUCIONES DE OFICINA &amp; SUMINISTROS SAS</t>
  </si>
  <si>
    <t>JORGE ELIECER VALENCIA MEDINA / SERVITEC JHORS</t>
  </si>
  <si>
    <t>CONTRATAR LAS OBRAS DE MANTENIMIENTO LOCATIVO DE LA SEDE DE LA REGIONAL EJE CAFETERO UBICADA EN LA CIUDAD DE PEREIRA, AVENIDA 30 DE AGOSTO # 26-37.</t>
  </si>
  <si>
    <r>
      <t xml:space="preserve">Contratar el arrendamiento de un local comercial de propiedad del </t>
    </r>
    <r>
      <rPr>
        <b/>
        <sz val="10"/>
        <rFont val="Arial Narrow"/>
        <family val="2"/>
      </rPr>
      <t xml:space="preserve">ARRENDADOR, </t>
    </r>
    <r>
      <rPr>
        <sz val="10"/>
        <rFont val="Arial Narrow"/>
        <family val="2"/>
      </rPr>
      <t>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330 del 20 de julio de 1995 según certificado expedido por la Oficina de Registro de Instrumentos Públicos de Santa Marta.</t>
    </r>
  </si>
  <si>
    <t xml:space="preserve">Contratar el arrendamiento del bien inmueble ubicado en el municipio de   Bahía Solano Chocó,  ubicado en la Calle tercera (3ª ) entre carreras primera (1ª)  y segunda (2ª ) de ciudad Mutis, con matrícula  inmobiliaria 186-520. La extensión y los linderos del inmueble objeto del presente contrato se encuentran descritos en la escritura pública 18 del 23 de marzo de 1980 de la Notaria única de Bahía Solano.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</si>
</sst>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4" formatCode="_(&quot;$&quot;\ * #,##0.00_);_(&quot;$&quot;\ * \(#,##0.00\);_(&quot;$&quot;\ * &quot;-&quot;??_);_(@_)"/>
    <numFmt numFmtId="43" formatCode="_(* #,##0.00_);_(* \(#,##0.00\);_(* &quot;-&quot;??_);_(@_)"/>
    <numFmt numFmtId="164" formatCode="_(* #,##0_);_(* \(#,##0\);_(* &quot;-&quot;??_);_(@_)"/>
    <numFmt numFmtId="165" formatCode="0_);\(0\)"/>
  </numFmts>
  <fonts count="13" x14ac:knownFonts="1">
    <font>
      <sz val="11"/>
      <color theme="1"/>
      <name val="Calibri"/>
      <family val="2"/>
      <scheme val="minor"/>
    </font>
    <font>
      <sz val="11"/>
      <color theme="1"/>
      <name val="Calibri"/>
      <family val="2"/>
      <scheme val="minor"/>
    </font>
    <font>
      <sz val="10"/>
      <name val="Arial"/>
      <family val="2"/>
    </font>
    <font>
      <sz val="10"/>
      <color theme="1"/>
      <name val="Arial Narrow"/>
      <family val="2"/>
    </font>
    <font>
      <sz val="10"/>
      <color rgb="FFFF0000"/>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
      <u/>
      <sz val="10"/>
      <color theme="10"/>
      <name val="Arial Narrow"/>
      <family val="2"/>
    </font>
    <font>
      <sz val="10"/>
      <color rgb="FFFF0066"/>
      <name val="Arial Narrow"/>
      <family val="2"/>
    </font>
    <font>
      <sz val="9"/>
      <name val="Arial Narrow"/>
      <family val="2"/>
    </font>
    <font>
      <u/>
      <sz val="10"/>
      <name val="Arial Narrow"/>
      <family val="2"/>
    </font>
  </fonts>
  <fills count="5">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44" fontId="1" fillId="0" borderId="0" applyFont="0" applyFill="0" applyBorder="0" applyAlignment="0" applyProtection="0"/>
  </cellStyleXfs>
  <cellXfs count="106">
    <xf numFmtId="0" fontId="0" fillId="0" borderId="0" xfId="0"/>
    <xf numFmtId="49"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3" fontId="5" fillId="0" borderId="1" xfId="1" applyFont="1" applyFill="1" applyBorder="1" applyAlignment="1">
      <alignment horizontal="center" vertical="center" wrapText="1"/>
    </xf>
    <xf numFmtId="43" fontId="5" fillId="0" borderId="1" xfId="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64" fontId="5" fillId="0" borderId="1" xfId="1" applyNumberFormat="1" applyFont="1" applyFill="1" applyBorder="1" applyAlignment="1">
      <alignment horizontal="center" vertical="center"/>
    </xf>
    <xf numFmtId="14" fontId="7" fillId="0" borderId="1" xfId="0" applyNumberFormat="1" applyFont="1" applyFill="1" applyBorder="1" applyAlignment="1">
      <alignment horizontal="center" vertical="center"/>
    </xf>
    <xf numFmtId="16" fontId="7"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justify" vertical="top" wrapText="1"/>
    </xf>
    <xf numFmtId="0" fontId="3" fillId="0" borderId="0" xfId="0" applyFont="1" applyFill="1" applyBorder="1" applyAlignment="1">
      <alignment horizontal="center" vertical="center"/>
    </xf>
    <xf numFmtId="14" fontId="5" fillId="0" borderId="1" xfId="0" applyNumberFormat="1" applyFont="1" applyFill="1" applyBorder="1" applyAlignment="1">
      <alignment horizontal="center" vertical="center"/>
    </xf>
    <xf numFmtId="43" fontId="3" fillId="0" borderId="0" xfId="1" applyFont="1" applyFill="1" applyAlignment="1">
      <alignment horizontal="center" vertical="center"/>
    </xf>
    <xf numFmtId="0" fontId="3" fillId="0" borderId="0" xfId="0" applyFont="1" applyFill="1" applyAlignment="1">
      <alignment horizontal="center" vertical="center"/>
    </xf>
    <xf numFmtId="14" fontId="6" fillId="0" borderId="0" xfId="0" applyNumberFormat="1" applyFont="1" applyFill="1" applyAlignment="1">
      <alignment horizontal="center" vertical="center"/>
    </xf>
    <xf numFmtId="0" fontId="6"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NumberFormat="1" applyFont="1" applyFill="1" applyAlignment="1">
      <alignment horizontal="justify" vertical="top" wrapText="1"/>
    </xf>
    <xf numFmtId="164" fontId="3" fillId="0" borderId="0" xfId="1"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164" fontId="3" fillId="0" borderId="0" xfId="1" applyNumberFormat="1" applyFont="1" applyFill="1" applyAlignment="1">
      <alignment horizontal="center" vertical="center"/>
    </xf>
    <xf numFmtId="49" fontId="5" fillId="0" borderId="0" xfId="0" applyNumberFormat="1" applyFont="1" applyFill="1" applyAlignment="1">
      <alignment horizontal="center" vertical="center"/>
    </xf>
    <xf numFmtId="14" fontId="4" fillId="0" borderId="0" xfId="0" applyNumberFormat="1" applyFont="1" applyFill="1" applyAlignment="1">
      <alignment horizontal="center" vertical="center"/>
    </xf>
    <xf numFmtId="49" fontId="4" fillId="0" borderId="0" xfId="1" applyNumberFormat="1" applyFont="1" applyFill="1" applyAlignment="1">
      <alignment horizontal="center" vertical="center"/>
    </xf>
    <xf numFmtId="43" fontId="4" fillId="0" borderId="0" xfId="1" applyFont="1" applyFill="1" applyAlignment="1">
      <alignment horizontal="center" vertical="center"/>
    </xf>
    <xf numFmtId="14" fontId="10" fillId="0" borderId="0" xfId="0" applyNumberFormat="1" applyFont="1" applyFill="1" applyAlignment="1">
      <alignment horizontal="center" vertical="center"/>
    </xf>
    <xf numFmtId="14" fontId="4" fillId="0" borderId="0" xfId="1" applyNumberFormat="1" applyFont="1" applyFill="1" applyAlignment="1">
      <alignment horizontal="center" vertical="center"/>
    </xf>
    <xf numFmtId="0" fontId="3" fillId="0" borderId="0" xfId="0" applyFont="1" applyFill="1" applyAlignment="1">
      <alignment vertical="center" wrapText="1"/>
    </xf>
    <xf numFmtId="1" fontId="5" fillId="0" borderId="1" xfId="1" applyNumberFormat="1" applyFont="1" applyFill="1" applyBorder="1" applyAlignment="1">
      <alignment horizontal="center" vertical="center" wrapText="1"/>
    </xf>
    <xf numFmtId="0" fontId="5" fillId="0" borderId="1" xfId="0" applyFont="1" applyBorder="1" applyAlignment="1">
      <alignment horizontal="center" vertical="center"/>
    </xf>
    <xf numFmtId="14" fontId="5"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1" fontId="4" fillId="0" borderId="0" xfId="1" applyNumberFormat="1" applyFont="1" applyFill="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14" fontId="7" fillId="2" borderId="1" xfId="0" applyNumberFormat="1" applyFont="1" applyFill="1" applyBorder="1" applyAlignment="1">
      <alignment horizontal="center" vertical="center"/>
    </xf>
    <xf numFmtId="16" fontId="7"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43" fontId="5" fillId="2" borderId="1" xfId="1" applyFont="1" applyFill="1" applyBorder="1" applyAlignment="1">
      <alignment horizontal="center" vertical="center" wrapText="1"/>
    </xf>
    <xf numFmtId="0" fontId="7" fillId="0" borderId="1" xfId="1" applyNumberFormat="1" applyFont="1" applyFill="1" applyBorder="1" applyAlignment="1">
      <alignment horizontal="center" vertical="center"/>
    </xf>
    <xf numFmtId="0" fontId="7" fillId="0" borderId="0" xfId="1" applyNumberFormat="1" applyFont="1" applyFill="1" applyAlignment="1">
      <alignment horizontal="center" vertical="center"/>
    </xf>
    <xf numFmtId="44" fontId="3" fillId="0" borderId="0" xfId="9" applyFont="1" applyFill="1" applyBorder="1" applyAlignment="1">
      <alignment horizontal="center" vertical="center"/>
    </xf>
    <xf numFmtId="165" fontId="3" fillId="0" borderId="0" xfId="1" applyNumberFormat="1" applyFont="1" applyFill="1" applyAlignment="1">
      <alignment horizontal="center" vertical="center"/>
    </xf>
    <xf numFmtId="0" fontId="5"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3" fillId="2" borderId="0" xfId="0" applyFont="1" applyFill="1" applyBorder="1" applyAlignment="1">
      <alignment horizontal="center" vertical="center"/>
    </xf>
    <xf numFmtId="14" fontId="5" fillId="2" borderId="1" xfId="0" applyNumberFormat="1" applyFont="1" applyFill="1" applyBorder="1" applyAlignment="1">
      <alignment horizontal="center" vertical="center" wrapText="1"/>
    </xf>
    <xf numFmtId="1" fontId="5" fillId="0"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xf>
    <xf numFmtId="43" fontId="5" fillId="2" borderId="0" xfId="1" applyFont="1" applyFill="1" applyBorder="1" applyAlignment="1">
      <alignment horizontal="center" vertical="center"/>
    </xf>
    <xf numFmtId="43" fontId="5" fillId="2" borderId="1" xfId="1" applyFont="1" applyFill="1" applyBorder="1" applyAlignment="1">
      <alignment horizontal="center" vertical="center"/>
    </xf>
    <xf numFmtId="164" fontId="5" fillId="2" borderId="1" xfId="1"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1" fontId="5" fillId="2" borderId="1" xfId="1"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3" fontId="5" fillId="0" borderId="1" xfId="0" applyNumberFormat="1" applyFont="1" applyBorder="1" applyAlignment="1">
      <alignment horizontal="center" vertical="center"/>
    </xf>
    <xf numFmtId="165" fontId="9" fillId="0" borderId="0" xfId="8" applyNumberFormat="1" applyFont="1" applyFill="1" applyAlignment="1">
      <alignment horizontal="center" vertical="center"/>
    </xf>
    <xf numFmtId="164" fontId="5" fillId="0" borderId="1" xfId="1" applyNumberFormat="1" applyFont="1" applyFill="1" applyBorder="1" applyAlignment="1">
      <alignment vertical="center" wrapText="1"/>
    </xf>
    <xf numFmtId="0" fontId="7" fillId="3" borderId="1" xfId="1" applyNumberFormat="1" applyFont="1" applyFill="1" applyBorder="1" applyAlignment="1">
      <alignment horizontal="center" vertical="center" wrapText="1"/>
    </xf>
    <xf numFmtId="49" fontId="7" fillId="3" borderId="1" xfId="2" applyNumberFormat="1" applyFont="1" applyFill="1" applyBorder="1" applyAlignment="1">
      <alignment horizontal="center" vertical="center" wrapText="1"/>
    </xf>
    <xf numFmtId="164" fontId="7" fillId="3" borderId="1" xfId="1" applyNumberFormat="1" applyFont="1" applyFill="1" applyBorder="1" applyAlignment="1">
      <alignment horizontal="center" vertical="center" wrapText="1"/>
    </xf>
    <xf numFmtId="49" fontId="7" fillId="3" borderId="1" xfId="1" applyNumberFormat="1" applyFont="1" applyFill="1" applyBorder="1" applyAlignment="1">
      <alignment horizontal="center" vertical="center" wrapText="1"/>
    </xf>
    <xf numFmtId="165" fontId="7" fillId="3" borderId="1" xfId="1" applyNumberFormat="1" applyFont="1" applyFill="1" applyBorder="1" applyAlignment="1">
      <alignment horizontal="center" vertical="center" wrapText="1"/>
    </xf>
    <xf numFmtId="49" fontId="7" fillId="3" borderId="1" xfId="2" applyNumberFormat="1" applyFont="1" applyFill="1" applyBorder="1" applyAlignment="1">
      <alignment horizontal="center" wrapText="1"/>
    </xf>
    <xf numFmtId="14" fontId="7" fillId="3" borderId="1" xfId="1" applyNumberFormat="1" applyFont="1" applyFill="1" applyBorder="1" applyAlignment="1">
      <alignment horizontal="center" vertical="center" wrapText="1"/>
    </xf>
    <xf numFmtId="1" fontId="7" fillId="3" borderId="1" xfId="1" applyNumberFormat="1" applyFont="1" applyFill="1" applyBorder="1" applyAlignment="1">
      <alignment horizontal="center" vertical="center" wrapText="1"/>
    </xf>
    <xf numFmtId="43" fontId="7" fillId="3" borderId="1" xfId="1" applyFont="1" applyFill="1" applyBorder="1" applyAlignment="1">
      <alignment horizontal="center" vertical="center" wrapText="1"/>
    </xf>
    <xf numFmtId="49" fontId="7" fillId="3" borderId="1" xfId="1" applyNumberFormat="1" applyFont="1" applyFill="1" applyBorder="1" applyAlignment="1">
      <alignment vertical="center" wrapText="1"/>
    </xf>
    <xf numFmtId="165" fontId="12" fillId="0" borderId="1" xfId="8" applyNumberFormat="1" applyFont="1" applyFill="1" applyBorder="1" applyAlignment="1">
      <alignment horizontal="center" vertical="center"/>
    </xf>
    <xf numFmtId="0" fontId="12" fillId="0" borderId="1" xfId="8" applyFont="1" applyBorder="1" applyAlignment="1">
      <alignment horizontal="center" vertical="center"/>
    </xf>
    <xf numFmtId="14" fontId="5" fillId="0" borderId="1" xfId="8" applyNumberFormat="1" applyFont="1" applyFill="1" applyBorder="1" applyAlignment="1">
      <alignment horizontal="center" vertical="center" wrapText="1"/>
    </xf>
    <xf numFmtId="0" fontId="5" fillId="0" borderId="1" xfId="0" applyFont="1" applyBorder="1" applyAlignment="1">
      <alignment vertical="center"/>
    </xf>
    <xf numFmtId="41" fontId="12" fillId="0" borderId="1" xfId="8" applyNumberFormat="1" applyFont="1" applyFill="1" applyBorder="1" applyAlignment="1">
      <alignment horizontal="center" vertical="center" wrapText="1"/>
    </xf>
    <xf numFmtId="0" fontId="5" fillId="0" borderId="1" xfId="0" applyNumberFormat="1" applyFont="1" applyFill="1" applyBorder="1" applyAlignment="1">
      <alignment horizontal="justify" vertical="top"/>
    </xf>
    <xf numFmtId="0" fontId="5" fillId="4" borderId="1" xfId="0" applyFont="1" applyFill="1" applyBorder="1" applyAlignment="1">
      <alignment vertical="center" wrapText="1"/>
    </xf>
    <xf numFmtId="165" fontId="5" fillId="0" borderId="1" xfId="1" applyNumberFormat="1" applyFont="1" applyFill="1" applyBorder="1" applyAlignment="1">
      <alignment horizontal="center" vertical="center"/>
    </xf>
    <xf numFmtId="0" fontId="5" fillId="0" borderId="1" xfId="0" applyFont="1" applyBorder="1" applyAlignment="1">
      <alignment horizontal="justify" vertical="center"/>
    </xf>
    <xf numFmtId="0" fontId="5" fillId="0" borderId="1" xfId="0" applyFont="1" applyBorder="1" applyAlignment="1">
      <alignment horizontal="justify" vertical="center" wrapText="1"/>
    </xf>
    <xf numFmtId="0" fontId="12" fillId="2" borderId="1" xfId="8" applyFont="1" applyFill="1" applyBorder="1" applyAlignment="1">
      <alignment horizontal="center" vertical="center"/>
    </xf>
    <xf numFmtId="14" fontId="5" fillId="2" borderId="1" xfId="8" applyNumberFormat="1" applyFont="1" applyFill="1" applyBorder="1" applyAlignment="1">
      <alignment horizontal="center" vertical="center" wrapText="1"/>
    </xf>
    <xf numFmtId="41" fontId="5" fillId="2" borderId="1" xfId="1" applyNumberFormat="1" applyFont="1" applyFill="1" applyBorder="1" applyAlignment="1">
      <alignment horizontal="center" vertical="center" wrapText="1"/>
    </xf>
    <xf numFmtId="0" fontId="5" fillId="2" borderId="1" xfId="0" applyFont="1" applyFill="1" applyBorder="1" applyAlignment="1">
      <alignment vertical="center"/>
    </xf>
    <xf numFmtId="0" fontId="5" fillId="2"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left" vertical="center"/>
    </xf>
    <xf numFmtId="0" fontId="5" fillId="2" borderId="1" xfId="0" applyFont="1" applyFill="1" applyBorder="1" applyAlignment="1">
      <alignment horizontal="left" vertical="center"/>
    </xf>
    <xf numFmtId="0" fontId="3" fillId="0" borderId="0" xfId="0" applyFont="1" applyFill="1" applyAlignment="1">
      <alignment horizontal="left" vertical="center" wrapText="1"/>
    </xf>
    <xf numFmtId="0" fontId="5" fillId="4" borderId="1" xfId="0"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12" fillId="0" borderId="1" xfId="8" applyFont="1" applyBorder="1" applyAlignment="1">
      <alignment horizontal="center" vertical="center"/>
    </xf>
    <xf numFmtId="14"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43" fontId="5" fillId="0" borderId="1" xfId="1" applyFont="1" applyFill="1" applyBorder="1" applyAlignment="1">
      <alignment horizontal="center" vertical="center"/>
    </xf>
    <xf numFmtId="0" fontId="5" fillId="0" borderId="1" xfId="0" applyFont="1" applyFill="1" applyBorder="1" applyAlignment="1">
      <alignment horizontal="center" vertical="center"/>
    </xf>
  </cellXfs>
  <cellStyles count="10">
    <cellStyle name="Hipervínculo" xfId="8" builtinId="8"/>
    <cellStyle name="Millares" xfId="1" builtinId="3"/>
    <cellStyle name="Millares 2" xfId="3"/>
    <cellStyle name="Moneda" xfId="9" builtinId="4"/>
    <cellStyle name="Normal" xfId="0" builtinId="0"/>
    <cellStyle name="Normal 15" xfId="4"/>
    <cellStyle name="Normal 17" xfId="5"/>
    <cellStyle name="Normal 2" xfId="2"/>
    <cellStyle name="Normal 6" xfId="6"/>
    <cellStyle name="Normal 9" xfId="7"/>
  </cellStyles>
  <dxfs count="0"/>
  <tableStyles count="0" defaultTableStyle="TableStyleMedium2" defaultPivotStyle="PivotStyleLight16"/>
  <colors>
    <mruColors>
      <color rgb="FF00FF00"/>
      <color rgb="FFFF9999"/>
      <color rgb="FFFFCCCC"/>
      <color rgb="FFFF7C80"/>
      <color rgb="FFFF0066"/>
      <color rgb="FF000099"/>
      <color rgb="FF0066FF"/>
      <color rgb="FFFF5050"/>
      <color rgb="FF005C2A"/>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colombiacompra.gov.co/es/amp-orden-de-compra/5419" TargetMode="External"/><Relationship Id="rId18" Type="http://schemas.openxmlformats.org/officeDocument/2006/relationships/hyperlink" Target="http://www.colombiacompra.gov.co/es/amp-orden-de-compra/5422" TargetMode="External"/><Relationship Id="rId26" Type="http://schemas.openxmlformats.org/officeDocument/2006/relationships/hyperlink" Target="http://www.colombiacompra.gov.co/es/amp-orden-de-compra/5620" TargetMode="External"/><Relationship Id="rId39" Type="http://schemas.openxmlformats.org/officeDocument/2006/relationships/hyperlink" Target="http://www.colombiacompra.gov.co/es/amp-orden-de-compra/5696" TargetMode="External"/><Relationship Id="rId21" Type="http://schemas.openxmlformats.org/officeDocument/2006/relationships/hyperlink" Target="http://www.colombiacompra.gov.co/es/amp-orden-de-compra/5522" TargetMode="External"/><Relationship Id="rId34" Type="http://schemas.openxmlformats.org/officeDocument/2006/relationships/hyperlink" Target="http://www.colombiacompra.gov.co/es/amp-orden-de-compra/5678" TargetMode="External"/><Relationship Id="rId42" Type="http://schemas.openxmlformats.org/officeDocument/2006/relationships/hyperlink" Target="http://www.colombiacompra.gov.co/es/amp-orden-de-compra/6002" TargetMode="External"/><Relationship Id="rId47" Type="http://schemas.openxmlformats.org/officeDocument/2006/relationships/hyperlink" Target="https://www.contratos.gov.co/consultas/detalleProceso.do?numConstancia=15-13-4423304" TargetMode="External"/><Relationship Id="rId50" Type="http://schemas.openxmlformats.org/officeDocument/2006/relationships/hyperlink" Target="file:///C:\Users\39567488\Downloads\C_PROCESO_15-9-409537_211001044_17562276%20(3).pdf" TargetMode="External"/><Relationship Id="rId55" Type="http://schemas.openxmlformats.org/officeDocument/2006/relationships/hyperlink" Target="https://www.contratos.gov.co/consultas/detalleProceso.do?numConstancia=15-13-4448081" TargetMode="External"/><Relationship Id="rId63" Type="http://schemas.openxmlformats.org/officeDocument/2006/relationships/hyperlink" Target="https://www.contratos.gov.co/consultas/detalleProceso.do?numConstancia=15-13-4465700" TargetMode="External"/><Relationship Id="rId7" Type="http://schemas.openxmlformats.org/officeDocument/2006/relationships/hyperlink" Target="http://www.contratos.gov.co/consultas/detalleProceso.do?numConstancia=15-13-4487861" TargetMode="External"/><Relationship Id="rId2" Type="http://schemas.openxmlformats.org/officeDocument/2006/relationships/hyperlink" Target="file:///C:\Users\39567488\Downloads\C_PROCESO_15-12-4460571_211001044_17686987%20(1).pdf" TargetMode="External"/><Relationship Id="rId16" Type="http://schemas.openxmlformats.org/officeDocument/2006/relationships/hyperlink" Target="http://www.colombiacompra.gov.co/es/amp-orden-de-compra/5421" TargetMode="External"/><Relationship Id="rId29" Type="http://schemas.openxmlformats.org/officeDocument/2006/relationships/hyperlink" Target="http://www.colombiacompra.gov.co/es/amp-orden-de-compra/5621" TargetMode="External"/><Relationship Id="rId1" Type="http://schemas.openxmlformats.org/officeDocument/2006/relationships/hyperlink" Target="https://www.contratos.gov.co/consultas/detalleProceso.do?numConstancia=15-12-4460571" TargetMode="External"/><Relationship Id="rId6" Type="http://schemas.openxmlformats.org/officeDocument/2006/relationships/hyperlink" Target="http://www.contratos.gov.co/consultas/detalleProceso.do?numConstancia=15-12-4497272" TargetMode="External"/><Relationship Id="rId11" Type="http://schemas.openxmlformats.org/officeDocument/2006/relationships/hyperlink" Target="http://www.contratos.gov.co/consultas/detalleProceso.do?numConstancia=15-12-4527678" TargetMode="External"/><Relationship Id="rId24" Type="http://schemas.openxmlformats.org/officeDocument/2006/relationships/hyperlink" Target="http://www.colombiacompra.gov.co/es/amp-orden-de-compra/5608" TargetMode="External"/><Relationship Id="rId32" Type="http://schemas.openxmlformats.org/officeDocument/2006/relationships/hyperlink" Target="http://www.colombiacompra.gov.co/es/amp-orden-de-compra/5677" TargetMode="External"/><Relationship Id="rId37" Type="http://schemas.openxmlformats.org/officeDocument/2006/relationships/hyperlink" Target="http://www.colombiacompra.gov.co/es/amp-orden-de-compra/5659" TargetMode="External"/><Relationship Id="rId40" Type="http://schemas.openxmlformats.org/officeDocument/2006/relationships/hyperlink" Target="http://www.colombiacompra.gov.co/es/amp-orden-de-compra/5696" TargetMode="External"/><Relationship Id="rId45" Type="http://schemas.openxmlformats.org/officeDocument/2006/relationships/hyperlink" Target="file:///C:\Users\39567488\Downloads\C_PROCESO_15-11-4344897_211001044_17611492.pdf" TargetMode="External"/><Relationship Id="rId53" Type="http://schemas.openxmlformats.org/officeDocument/2006/relationships/hyperlink" Target="https://www.contratos.gov.co/consultas/detalleProceso.do?numConstancia=15-13-4446804" TargetMode="External"/><Relationship Id="rId58" Type="http://schemas.openxmlformats.org/officeDocument/2006/relationships/hyperlink" Target="file:///C:\Users\39567488\Downloads\CAMC_PROCESO_15-13-4405558_211001044_17445561.pdf" TargetMode="External"/><Relationship Id="rId66" Type="http://schemas.openxmlformats.org/officeDocument/2006/relationships/hyperlink" Target="https://www.contratos.gov.co/consultas/detalleProceso.do?numConstancia=15-12-4512303" TargetMode="External"/><Relationship Id="rId5" Type="http://schemas.openxmlformats.org/officeDocument/2006/relationships/hyperlink" Target="http://www.contratos.gov.co/consultas/detalleProceso.do?numConstancia=15-12-4497272" TargetMode="External"/><Relationship Id="rId15" Type="http://schemas.openxmlformats.org/officeDocument/2006/relationships/hyperlink" Target="http://www.colombiacompra.gov.co/es/amp-orden-de-compra/5420" TargetMode="External"/><Relationship Id="rId23" Type="http://schemas.openxmlformats.org/officeDocument/2006/relationships/hyperlink" Target="http://www.colombiacompra.gov.co/es/amp-orden-de-compra/5593" TargetMode="External"/><Relationship Id="rId28" Type="http://schemas.openxmlformats.org/officeDocument/2006/relationships/hyperlink" Target="http://www.colombiacompra.gov.co/es/amp-orden-de-compra/5621" TargetMode="External"/><Relationship Id="rId36" Type="http://schemas.openxmlformats.org/officeDocument/2006/relationships/hyperlink" Target="http://www.colombiacompra.gov.co/es/amp-orden-de-compra/5676" TargetMode="External"/><Relationship Id="rId49" Type="http://schemas.openxmlformats.org/officeDocument/2006/relationships/hyperlink" Target="https://www.contratos.gov.co/consultas/detalleProceso.do?numConstancia=15-9-409537" TargetMode="External"/><Relationship Id="rId57" Type="http://schemas.openxmlformats.org/officeDocument/2006/relationships/hyperlink" Target="https://www.contratos.gov.co/consultas/detalleProceso.do?numConstancia=15-13-4405558" TargetMode="External"/><Relationship Id="rId61" Type="http://schemas.openxmlformats.org/officeDocument/2006/relationships/hyperlink" Target="https://www.contratos.gov.co/consultas/detalleProceso.do?numConstancia=15-13-4447936" TargetMode="External"/><Relationship Id="rId10" Type="http://schemas.openxmlformats.org/officeDocument/2006/relationships/hyperlink" Target="http://www.contratos.gov.co/consultas/detalleProceso.do?numConstancia=15-12-4527678" TargetMode="External"/><Relationship Id="rId19" Type="http://schemas.openxmlformats.org/officeDocument/2006/relationships/hyperlink" Target="http://www.colombiacompra.gov.co/es/amp-orden-de-compra/5422" TargetMode="External"/><Relationship Id="rId31" Type="http://schemas.openxmlformats.org/officeDocument/2006/relationships/hyperlink" Target="http://www.colombiacompra.gov.co/es/amp-orden-de-compra/5675" TargetMode="External"/><Relationship Id="rId44" Type="http://schemas.openxmlformats.org/officeDocument/2006/relationships/hyperlink" Target="file:///C:\Users\39567488\Downloads\C_PROCESO_15-11-4344897_211001044_17611420.pdf" TargetMode="External"/><Relationship Id="rId52" Type="http://schemas.openxmlformats.org/officeDocument/2006/relationships/hyperlink" Target="file:///C:\Users\39567488\Downloads\CAMC_PROCESO_15-13-4435830_211001044_17502140%20(3).pdf" TargetMode="External"/><Relationship Id="rId60" Type="http://schemas.openxmlformats.org/officeDocument/2006/relationships/hyperlink" Target="file:///C:\Users\39567488\Downloads\CAMC_PROCESO_15-13-4407159_211001044_17446058.pdf" TargetMode="External"/><Relationship Id="rId65" Type="http://schemas.openxmlformats.org/officeDocument/2006/relationships/hyperlink" Target="file:///C:\Users\39567488\Downloads\C_PROCESO_15-12-4406262_211001044_17451627%20(4).pdf" TargetMode="External"/><Relationship Id="rId4" Type="http://schemas.openxmlformats.org/officeDocument/2006/relationships/hyperlink" Target="https://www.secop.gov.co/CO1BusinessLine/Tendering/BuyerWorkArea/Index?DocUniqueIdentifier=CO1.BDOS.27502" TargetMode="External"/><Relationship Id="rId9" Type="http://schemas.openxmlformats.org/officeDocument/2006/relationships/hyperlink" Target="http://www.contratos.gov.co/consultas/detalleProceso.do?numConstancia=15-12-4463614" TargetMode="External"/><Relationship Id="rId14" Type="http://schemas.openxmlformats.org/officeDocument/2006/relationships/hyperlink" Target="http://www.colombiacompra.gov.co/es/amp-orden-de-compra/5420" TargetMode="External"/><Relationship Id="rId22" Type="http://schemas.openxmlformats.org/officeDocument/2006/relationships/hyperlink" Target="http://www.colombiacompra.gov.co/es/amp-orden-de-compra/5593" TargetMode="External"/><Relationship Id="rId27" Type="http://schemas.openxmlformats.org/officeDocument/2006/relationships/hyperlink" Target="http://www.colombiacompra.gov.co/es/amp-orden-de-compra/5620" TargetMode="External"/><Relationship Id="rId30" Type="http://schemas.openxmlformats.org/officeDocument/2006/relationships/hyperlink" Target="http://www.colombiacompra.gov.co/es/amp-orden-de-compra/5675" TargetMode="External"/><Relationship Id="rId35" Type="http://schemas.openxmlformats.org/officeDocument/2006/relationships/hyperlink" Target="http://www.colombiacompra.gov.co/es/amp-orden-de-compra/5676" TargetMode="External"/><Relationship Id="rId43" Type="http://schemas.openxmlformats.org/officeDocument/2006/relationships/hyperlink" Target="https://www.contratos.gov.co/consultas/detalleProceso.do?numConstancia=15-11-4344897" TargetMode="External"/><Relationship Id="rId48" Type="http://schemas.openxmlformats.org/officeDocument/2006/relationships/hyperlink" Target="file:///C:\Users\39567488\Downloads\CAMC_PROCESO_15-13-4423304_211001044_17394863%20(2).pdf" TargetMode="External"/><Relationship Id="rId56" Type="http://schemas.openxmlformats.org/officeDocument/2006/relationships/hyperlink" Target="file:///C:\Users\39567488\Downloads\CAMC_PROCESO_15-13-4448081_211001044_17537026%20(1).pdf" TargetMode="External"/><Relationship Id="rId64" Type="http://schemas.openxmlformats.org/officeDocument/2006/relationships/hyperlink" Target="https://www.contratos.gov.co/consultas/detalleProceso.do?numConstancia=15-12-4406262" TargetMode="External"/><Relationship Id="rId8" Type="http://schemas.openxmlformats.org/officeDocument/2006/relationships/hyperlink" Target="http://www.contratos.gov.co/consultas/detalleProceso.do?numConstancia=15-12-4463614" TargetMode="External"/><Relationship Id="rId51" Type="http://schemas.openxmlformats.org/officeDocument/2006/relationships/hyperlink" Target="https://www.contratos.gov.co/consultas/detalleProceso.do?numConstancia=15-13-4435830" TargetMode="External"/><Relationship Id="rId3" Type="http://schemas.openxmlformats.org/officeDocument/2006/relationships/hyperlink" Target="https://www.secop.gov.co/CO1BusinessLine/Tendering/BuyerWorkArea/Index?DocUniqueIdentifier=CO1.BDOS.27502" TargetMode="External"/><Relationship Id="rId12" Type="http://schemas.openxmlformats.org/officeDocument/2006/relationships/hyperlink" Target="http://www.colombiacompra.gov.co/es/amp-orden-de-compra/5419" TargetMode="External"/><Relationship Id="rId17" Type="http://schemas.openxmlformats.org/officeDocument/2006/relationships/hyperlink" Target="http://www.colombiacompra.gov.co/es/amp-orden-de-compra/5421" TargetMode="External"/><Relationship Id="rId25" Type="http://schemas.openxmlformats.org/officeDocument/2006/relationships/hyperlink" Target="http://www.colombiacompra.gov.co/es/amp-orden-de-compra/5608" TargetMode="External"/><Relationship Id="rId33" Type="http://schemas.openxmlformats.org/officeDocument/2006/relationships/hyperlink" Target="http://www.colombiacompra.gov.co/es/amp-orden-de-compra/5677" TargetMode="External"/><Relationship Id="rId38" Type="http://schemas.openxmlformats.org/officeDocument/2006/relationships/hyperlink" Target="http://www.colombiacompra.gov.co/es/amp-orden-de-compra/5659" TargetMode="External"/><Relationship Id="rId46" Type="http://schemas.openxmlformats.org/officeDocument/2006/relationships/hyperlink" Target="file:///C:\Users\39567488\Downloads\CAMC_PROCESO_15-13-4465700_211001044_17664165%20(1).pdf" TargetMode="External"/><Relationship Id="rId59" Type="http://schemas.openxmlformats.org/officeDocument/2006/relationships/hyperlink" Target="https://www.contratos.gov.co/consultas/detalleProceso.do?numConstancia=15-13-4407159" TargetMode="External"/><Relationship Id="rId67" Type="http://schemas.openxmlformats.org/officeDocument/2006/relationships/printerSettings" Target="../printerSettings/printerSettings1.bin"/><Relationship Id="rId20" Type="http://schemas.openxmlformats.org/officeDocument/2006/relationships/hyperlink" Target="http://www.colombiacompra.gov.co/es/amp-orden-de-compra/5522" TargetMode="External"/><Relationship Id="rId41" Type="http://schemas.openxmlformats.org/officeDocument/2006/relationships/hyperlink" Target="http://www.colombiacompra.gov.co/es/amp-orden-de-compra/6002" TargetMode="External"/><Relationship Id="rId54" Type="http://schemas.openxmlformats.org/officeDocument/2006/relationships/hyperlink" Target="file:///C:\Users\39567488\Downloads\CAMC_PROCESO_15-13-4446804_211001044_17536492%20(2).pdf" TargetMode="External"/><Relationship Id="rId62" Type="http://schemas.openxmlformats.org/officeDocument/2006/relationships/hyperlink" Target="file:///C:\Users\39567488\Downloads\CAMC_PROCESO_15-13-4447936_211001044_176105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79"/>
  <sheetViews>
    <sheetView tabSelected="1" zoomScaleNormal="100" zoomScaleSheetLayoutView="85" workbookViewId="0">
      <pane xSplit="1" ySplit="1" topLeftCell="B2" activePane="bottomRight" state="frozen"/>
      <selection activeCell="K887" sqref="K887"/>
      <selection pane="topRight" activeCell="K887" sqref="K887"/>
      <selection pane="bottomLeft" activeCell="K887" sqref="K887"/>
      <selection pane="bottomRight" activeCell="A3" sqref="A3"/>
    </sheetView>
  </sheetViews>
  <sheetFormatPr baseColWidth="10" defaultColWidth="14.42578125" defaultRowHeight="12.75" x14ac:dyDescent="0.25"/>
  <cols>
    <col min="1" max="1" width="2.140625" style="13" customWidth="1"/>
    <col min="2" max="2" width="10.7109375" style="45" customWidth="1"/>
    <col min="3" max="3" width="13.85546875" style="17" customWidth="1"/>
    <col min="4" max="4" width="18.7109375" style="18" customWidth="1"/>
    <col min="5" max="5" width="19.140625" style="19" customWidth="1"/>
    <col min="6" max="6" width="36.42578125" style="20" customWidth="1"/>
    <col min="7" max="7" width="12.7109375" style="21" customWidth="1"/>
    <col min="8" max="8" width="9.85546875" style="22" customWidth="1"/>
    <col min="9" max="9" width="19.5703125" style="22" customWidth="1"/>
    <col min="10" max="10" width="16.7109375" style="15" customWidth="1"/>
    <col min="11" max="12" width="14.28515625" style="16" customWidth="1"/>
    <col min="13" max="13" width="11.7109375" style="47" customWidth="1"/>
    <col min="14" max="14" width="18.7109375" style="19" customWidth="1"/>
    <col min="15" max="15" width="25" style="19" customWidth="1"/>
    <col min="16" max="16" width="37.28515625" style="19" customWidth="1"/>
    <col min="17" max="17" width="15.7109375" style="23" customWidth="1"/>
    <col min="18" max="18" width="12.7109375" style="24" customWidth="1"/>
    <col min="19" max="19" width="11.42578125" style="25" customWidth="1"/>
    <col min="20" max="20" width="11.42578125" style="26" customWidth="1"/>
    <col min="21" max="21" width="12.140625" style="25" customWidth="1"/>
    <col min="22" max="22" width="14.28515625" style="35" customWidth="1"/>
    <col min="23" max="23" width="17" style="25" customWidth="1"/>
    <col min="24" max="24" width="14.7109375" style="27" customWidth="1"/>
    <col min="25" max="25" width="17.42578125" style="15" customWidth="1"/>
    <col min="26" max="26" width="15.7109375" style="15" customWidth="1"/>
    <col min="27" max="27" width="17.7109375" style="15" customWidth="1"/>
    <col min="28" max="28" width="12.85546875" style="28" customWidth="1"/>
    <col min="29" max="29" width="13.5703125" style="28" customWidth="1"/>
    <col min="30" max="30" width="11.7109375" style="29" customWidth="1"/>
    <col min="31" max="31" width="39.28515625" style="30" customWidth="1"/>
    <col min="32" max="37" width="14.42578125" style="13"/>
    <col min="38" max="38" width="16.42578125" style="13" bestFit="1" customWidth="1"/>
    <col min="39" max="16384" width="14.42578125" style="13"/>
  </cols>
  <sheetData>
    <row r="1" spans="2:31" s="63" customFormat="1" ht="47.25" customHeight="1" x14ac:dyDescent="0.2">
      <c r="B1" s="67" t="s">
        <v>0</v>
      </c>
      <c r="C1" s="68" t="s">
        <v>51</v>
      </c>
      <c r="D1" s="68" t="s">
        <v>1</v>
      </c>
      <c r="E1" s="68" t="s">
        <v>41</v>
      </c>
      <c r="F1" s="68" t="s">
        <v>6</v>
      </c>
      <c r="G1" s="69" t="s">
        <v>77</v>
      </c>
      <c r="H1" s="70" t="s">
        <v>117</v>
      </c>
      <c r="I1" s="70" t="s">
        <v>68</v>
      </c>
      <c r="J1" s="68" t="s">
        <v>134</v>
      </c>
      <c r="K1" s="68" t="s">
        <v>114</v>
      </c>
      <c r="L1" s="68" t="s">
        <v>3</v>
      </c>
      <c r="M1" s="71" t="s">
        <v>2</v>
      </c>
      <c r="N1" s="68" t="s">
        <v>4</v>
      </c>
      <c r="O1" s="68" t="s">
        <v>32</v>
      </c>
      <c r="P1" s="72" t="s">
        <v>5</v>
      </c>
      <c r="Q1" s="68" t="s">
        <v>69</v>
      </c>
      <c r="R1" s="68" t="s">
        <v>25</v>
      </c>
      <c r="S1" s="68" t="s">
        <v>8</v>
      </c>
      <c r="T1" s="70" t="s">
        <v>60</v>
      </c>
      <c r="U1" s="73" t="s">
        <v>61</v>
      </c>
      <c r="V1" s="74" t="s">
        <v>66</v>
      </c>
      <c r="W1" s="70" t="s">
        <v>67</v>
      </c>
      <c r="X1" s="75" t="s">
        <v>75</v>
      </c>
      <c r="Y1" s="75" t="s">
        <v>71</v>
      </c>
      <c r="Z1" s="75" t="s">
        <v>46</v>
      </c>
      <c r="AA1" s="68" t="s">
        <v>47</v>
      </c>
      <c r="AB1" s="68" t="s">
        <v>21</v>
      </c>
      <c r="AC1" s="68" t="s">
        <v>17</v>
      </c>
      <c r="AD1" s="73" t="s">
        <v>18</v>
      </c>
      <c r="AE1" s="76" t="s">
        <v>48</v>
      </c>
    </row>
    <row r="2" spans="2:31" ht="61.5" customHeight="1" x14ac:dyDescent="0.25">
      <c r="B2" s="98">
        <v>10</v>
      </c>
      <c r="C2" s="99">
        <v>42305</v>
      </c>
      <c r="D2" s="100" t="s">
        <v>126</v>
      </c>
      <c r="E2" s="101" t="s">
        <v>127</v>
      </c>
      <c r="F2" s="102" t="s">
        <v>125</v>
      </c>
      <c r="G2" s="103">
        <v>320</v>
      </c>
      <c r="H2" s="102">
        <v>401017</v>
      </c>
      <c r="I2" s="102" t="s">
        <v>128</v>
      </c>
      <c r="J2" s="104">
        <v>253724402</v>
      </c>
      <c r="K2" s="105" t="s">
        <v>133</v>
      </c>
      <c r="L2" s="105" t="s">
        <v>133</v>
      </c>
      <c r="M2" s="77">
        <v>163</v>
      </c>
      <c r="N2" s="8" t="s">
        <v>12</v>
      </c>
      <c r="O2" s="8" t="s">
        <v>254</v>
      </c>
      <c r="P2" s="92" t="s">
        <v>115</v>
      </c>
      <c r="Q2" s="9">
        <v>830017343</v>
      </c>
      <c r="R2" s="1" t="s">
        <v>31</v>
      </c>
      <c r="S2" s="14">
        <v>42349</v>
      </c>
      <c r="T2" s="34" t="s">
        <v>107</v>
      </c>
      <c r="U2" s="34" t="s">
        <v>108</v>
      </c>
      <c r="V2" s="53">
        <v>234115</v>
      </c>
      <c r="W2" s="14">
        <v>42349</v>
      </c>
      <c r="X2" s="6"/>
      <c r="Y2" s="6">
        <v>22111960</v>
      </c>
      <c r="Z2" s="6"/>
      <c r="AA2" s="6">
        <f>Y2+Z2</f>
        <v>22111960</v>
      </c>
      <c r="AB2" s="14">
        <v>42352</v>
      </c>
      <c r="AC2" s="14">
        <v>42368</v>
      </c>
      <c r="AD2" s="5">
        <f>AC2-AB2</f>
        <v>16</v>
      </c>
      <c r="AE2" s="92" t="s">
        <v>37</v>
      </c>
    </row>
    <row r="3" spans="2:31" ht="47.25" customHeight="1" x14ac:dyDescent="0.25">
      <c r="B3" s="98"/>
      <c r="C3" s="99"/>
      <c r="D3" s="100"/>
      <c r="E3" s="101"/>
      <c r="F3" s="102"/>
      <c r="G3" s="103"/>
      <c r="H3" s="102"/>
      <c r="I3" s="102"/>
      <c r="J3" s="104"/>
      <c r="K3" s="105"/>
      <c r="L3" s="105"/>
      <c r="M3" s="77">
        <v>167</v>
      </c>
      <c r="N3" s="8" t="s">
        <v>12</v>
      </c>
      <c r="O3" s="8" t="s">
        <v>36</v>
      </c>
      <c r="P3" s="92" t="s">
        <v>255</v>
      </c>
      <c r="Q3" s="9">
        <v>900183513</v>
      </c>
      <c r="R3" s="1" t="s">
        <v>28</v>
      </c>
      <c r="S3" s="14">
        <v>42352</v>
      </c>
      <c r="T3" s="34" t="s">
        <v>107</v>
      </c>
      <c r="U3" s="34" t="s">
        <v>108</v>
      </c>
      <c r="V3" s="53">
        <v>235015</v>
      </c>
      <c r="W3" s="14">
        <v>42352</v>
      </c>
      <c r="X3" s="6"/>
      <c r="Y3" s="6">
        <v>11094794</v>
      </c>
      <c r="Z3" s="6"/>
      <c r="AA3" s="6">
        <f>Y3+Z3</f>
        <v>11094794</v>
      </c>
      <c r="AB3" s="14">
        <v>42359</v>
      </c>
      <c r="AC3" s="14">
        <v>42368</v>
      </c>
      <c r="AD3" s="5">
        <f>AC3-AB3</f>
        <v>9</v>
      </c>
      <c r="AE3" s="92" t="s">
        <v>50</v>
      </c>
    </row>
    <row r="4" spans="2:31" ht="77.25" customHeight="1" x14ac:dyDescent="0.25">
      <c r="B4" s="78">
        <v>20</v>
      </c>
      <c r="C4" s="10">
        <v>42319</v>
      </c>
      <c r="D4" s="11" t="s">
        <v>40</v>
      </c>
      <c r="E4" s="8" t="s">
        <v>78</v>
      </c>
      <c r="F4" s="36" t="s">
        <v>131</v>
      </c>
      <c r="G4" s="3">
        <v>328</v>
      </c>
      <c r="H4" s="7">
        <v>261116</v>
      </c>
      <c r="I4" s="7" t="s">
        <v>132</v>
      </c>
      <c r="J4" s="5">
        <v>99370000</v>
      </c>
      <c r="K4" s="79" t="s">
        <v>133</v>
      </c>
      <c r="L4" s="79" t="s">
        <v>133</v>
      </c>
      <c r="M4" s="78">
        <v>164</v>
      </c>
      <c r="N4" s="8" t="s">
        <v>12</v>
      </c>
      <c r="O4" s="8" t="s">
        <v>121</v>
      </c>
      <c r="P4" s="93" t="s">
        <v>165</v>
      </c>
      <c r="Q4" s="64">
        <v>830108265</v>
      </c>
      <c r="R4" s="1" t="s">
        <v>16</v>
      </c>
      <c r="S4" s="2">
        <v>42349</v>
      </c>
      <c r="T4" s="32">
        <v>58215</v>
      </c>
      <c r="U4" s="80" t="s">
        <v>113</v>
      </c>
      <c r="V4" s="31">
        <v>234315</v>
      </c>
      <c r="W4" s="2">
        <v>42349</v>
      </c>
      <c r="X4" s="5"/>
      <c r="Y4" s="5">
        <v>98987967</v>
      </c>
      <c r="Z4" s="6"/>
      <c r="AA4" s="6">
        <f t="shared" ref="AA4" si="0">+Y4+Z4</f>
        <v>98987967</v>
      </c>
      <c r="AB4" s="2">
        <v>42352</v>
      </c>
      <c r="AC4" s="2">
        <v>42368</v>
      </c>
      <c r="AD4" s="5">
        <f t="shared" ref="AD4" si="1">+AC4-AB4</f>
        <v>16</v>
      </c>
      <c r="AE4" s="93" t="s">
        <v>37</v>
      </c>
    </row>
    <row r="5" spans="2:31" ht="90.75" customHeight="1" x14ac:dyDescent="0.25">
      <c r="B5" s="78">
        <v>75</v>
      </c>
      <c r="C5" s="10">
        <v>42325</v>
      </c>
      <c r="D5" s="49" t="s">
        <v>122</v>
      </c>
      <c r="E5" s="8" t="s">
        <v>78</v>
      </c>
      <c r="F5" s="37" t="s">
        <v>135</v>
      </c>
      <c r="G5" s="3">
        <v>322</v>
      </c>
      <c r="H5" s="7" t="s">
        <v>136</v>
      </c>
      <c r="I5" s="97" t="s">
        <v>137</v>
      </c>
      <c r="J5" s="5">
        <v>3702720</v>
      </c>
      <c r="K5" s="79" t="s">
        <v>138</v>
      </c>
      <c r="L5" s="79" t="s">
        <v>138</v>
      </c>
      <c r="M5" s="81"/>
      <c r="N5" s="8"/>
      <c r="O5" s="8"/>
      <c r="P5" s="93"/>
      <c r="Q5" s="64"/>
      <c r="R5" s="1"/>
      <c r="S5" s="2"/>
      <c r="T5" s="32"/>
      <c r="U5" s="80"/>
      <c r="V5" s="31"/>
      <c r="W5" s="2"/>
      <c r="X5" s="5"/>
      <c r="Y5" s="5"/>
      <c r="Z5" s="6"/>
      <c r="AA5" s="6"/>
      <c r="AB5" s="2"/>
      <c r="AC5" s="2"/>
      <c r="AD5" s="5"/>
      <c r="AE5" s="93" t="s">
        <v>138</v>
      </c>
    </row>
    <row r="6" spans="2:31" ht="114" customHeight="1" x14ac:dyDescent="0.25">
      <c r="B6" s="78">
        <v>78</v>
      </c>
      <c r="C6" s="10">
        <v>42331</v>
      </c>
      <c r="D6" s="49" t="s">
        <v>122</v>
      </c>
      <c r="E6" s="8" t="s">
        <v>78</v>
      </c>
      <c r="F6" s="37" t="s">
        <v>139</v>
      </c>
      <c r="G6" s="3">
        <v>333</v>
      </c>
      <c r="H6" s="32">
        <v>781815</v>
      </c>
      <c r="I6" s="37" t="s">
        <v>140</v>
      </c>
      <c r="J6" s="5">
        <v>26000000</v>
      </c>
      <c r="K6" s="79" t="s">
        <v>133</v>
      </c>
      <c r="L6" s="79" t="s">
        <v>133</v>
      </c>
      <c r="M6" s="81">
        <v>74</v>
      </c>
      <c r="N6" s="8" t="s">
        <v>119</v>
      </c>
      <c r="O6" s="8" t="s">
        <v>141</v>
      </c>
      <c r="P6" s="37" t="s">
        <v>112</v>
      </c>
      <c r="Q6" s="64">
        <v>830031296</v>
      </c>
      <c r="R6" s="1" t="s">
        <v>31</v>
      </c>
      <c r="S6" s="2">
        <v>42350</v>
      </c>
      <c r="T6" s="32">
        <v>59315</v>
      </c>
      <c r="U6" s="80" t="s">
        <v>56</v>
      </c>
      <c r="V6" s="31">
        <v>227415</v>
      </c>
      <c r="W6" s="2">
        <v>42340</v>
      </c>
      <c r="X6" s="5"/>
      <c r="Y6" s="5">
        <v>26000000</v>
      </c>
      <c r="Z6" s="6"/>
      <c r="AA6" s="6">
        <f t="shared" ref="AA6" si="2">+Y6+Z6</f>
        <v>26000000</v>
      </c>
      <c r="AB6" s="2">
        <v>42342</v>
      </c>
      <c r="AC6" s="2">
        <v>42353</v>
      </c>
      <c r="AD6" s="5">
        <f t="shared" ref="AD6" si="3">+AC6-AB6</f>
        <v>11</v>
      </c>
      <c r="AE6" s="93" t="s">
        <v>38</v>
      </c>
    </row>
    <row r="7" spans="2:31" ht="84" customHeight="1" x14ac:dyDescent="0.25">
      <c r="B7" s="78">
        <v>80</v>
      </c>
      <c r="C7" s="10">
        <v>42334</v>
      </c>
      <c r="D7" s="49" t="s">
        <v>122</v>
      </c>
      <c r="E7" s="8" t="s">
        <v>78</v>
      </c>
      <c r="F7" s="36" t="s">
        <v>142</v>
      </c>
      <c r="G7" s="3">
        <v>322</v>
      </c>
      <c r="H7" s="54" t="s">
        <v>136</v>
      </c>
      <c r="I7" s="37" t="s">
        <v>137</v>
      </c>
      <c r="J7" s="5">
        <v>3702720</v>
      </c>
      <c r="K7" s="79" t="s">
        <v>133</v>
      </c>
      <c r="L7" s="79" t="s">
        <v>133</v>
      </c>
      <c r="M7" s="78">
        <v>77</v>
      </c>
      <c r="N7" s="8" t="s">
        <v>119</v>
      </c>
      <c r="O7" s="8" t="s">
        <v>120</v>
      </c>
      <c r="P7" s="93" t="s">
        <v>163</v>
      </c>
      <c r="Q7" s="64">
        <v>80199707</v>
      </c>
      <c r="R7" s="1"/>
      <c r="S7" s="2">
        <v>42347</v>
      </c>
      <c r="T7" s="32">
        <v>59415</v>
      </c>
      <c r="U7" s="80" t="s">
        <v>59</v>
      </c>
      <c r="V7" s="31">
        <v>230215</v>
      </c>
      <c r="W7" s="2">
        <v>42347</v>
      </c>
      <c r="X7" s="5"/>
      <c r="Y7" s="5">
        <v>2854760</v>
      </c>
      <c r="Z7" s="6"/>
      <c r="AA7" s="6">
        <f t="shared" ref="AA7" si="4">+Y7+Z7</f>
        <v>2854760</v>
      </c>
      <c r="AB7" s="2">
        <v>42348</v>
      </c>
      <c r="AC7" s="2">
        <v>42362</v>
      </c>
      <c r="AD7" s="5">
        <f t="shared" ref="AD7" si="5">+AC7-AB7</f>
        <v>14</v>
      </c>
      <c r="AE7" s="93" t="s">
        <v>164</v>
      </c>
    </row>
    <row r="8" spans="2:31" ht="95.25" customHeight="1" x14ac:dyDescent="0.25">
      <c r="B8" s="78">
        <v>81</v>
      </c>
      <c r="C8" s="10">
        <v>42338</v>
      </c>
      <c r="D8" s="49" t="s">
        <v>122</v>
      </c>
      <c r="E8" s="8" t="s">
        <v>78</v>
      </c>
      <c r="F8" s="37" t="s">
        <v>261</v>
      </c>
      <c r="G8" s="3">
        <v>323</v>
      </c>
      <c r="H8" s="54" t="s">
        <v>143</v>
      </c>
      <c r="I8" s="37" t="s">
        <v>144</v>
      </c>
      <c r="J8" s="5">
        <v>13790312</v>
      </c>
      <c r="K8" s="79" t="s">
        <v>133</v>
      </c>
      <c r="L8" s="79" t="s">
        <v>133</v>
      </c>
      <c r="M8" s="78">
        <v>80</v>
      </c>
      <c r="N8" s="8" t="s">
        <v>14</v>
      </c>
      <c r="O8" s="8" t="s">
        <v>33</v>
      </c>
      <c r="P8" s="93" t="s">
        <v>184</v>
      </c>
      <c r="Q8" s="64">
        <v>7553573</v>
      </c>
      <c r="R8" s="1"/>
      <c r="S8" s="2">
        <v>42348</v>
      </c>
      <c r="T8" s="32">
        <v>62415</v>
      </c>
      <c r="U8" s="80" t="s">
        <v>54</v>
      </c>
      <c r="V8" s="31">
        <v>233715</v>
      </c>
      <c r="W8" s="2">
        <v>42348</v>
      </c>
      <c r="X8" s="5"/>
      <c r="Y8" s="5">
        <v>10807628</v>
      </c>
      <c r="Z8" s="6"/>
      <c r="AA8" s="6">
        <f t="shared" ref="AA8" si="6">+Y8+Z8</f>
        <v>10807628</v>
      </c>
      <c r="AB8" s="2">
        <v>42352</v>
      </c>
      <c r="AC8" s="2">
        <v>42366</v>
      </c>
      <c r="AD8" s="5">
        <f t="shared" ref="AD8" si="7">+AC8-AB8</f>
        <v>14</v>
      </c>
      <c r="AE8" s="93" t="s">
        <v>20</v>
      </c>
    </row>
    <row r="9" spans="2:31" ht="44.25" customHeight="1" x14ac:dyDescent="0.25">
      <c r="B9" s="78">
        <v>83</v>
      </c>
      <c r="C9" s="10">
        <v>42338</v>
      </c>
      <c r="D9" s="49" t="s">
        <v>122</v>
      </c>
      <c r="E9" s="8" t="s">
        <v>78</v>
      </c>
      <c r="F9" s="37" t="s">
        <v>153</v>
      </c>
      <c r="G9" s="3">
        <v>330</v>
      </c>
      <c r="H9" s="54">
        <v>56101520</v>
      </c>
      <c r="I9" s="37" t="s">
        <v>154</v>
      </c>
      <c r="J9" s="5">
        <v>18500000</v>
      </c>
      <c r="K9" s="79" t="s">
        <v>133</v>
      </c>
      <c r="L9" s="79" t="s">
        <v>133</v>
      </c>
      <c r="M9" s="78">
        <v>81</v>
      </c>
      <c r="N9" s="8" t="s">
        <v>12</v>
      </c>
      <c r="O9" s="8" t="s">
        <v>120</v>
      </c>
      <c r="P9" s="93" t="s">
        <v>183</v>
      </c>
      <c r="Q9" s="64">
        <v>900691817</v>
      </c>
      <c r="R9" s="1" t="s">
        <v>26</v>
      </c>
      <c r="S9" s="2">
        <v>42348</v>
      </c>
      <c r="T9" s="32">
        <v>62515</v>
      </c>
      <c r="U9" s="80" t="s">
        <v>62</v>
      </c>
      <c r="V9" s="31">
        <v>233415</v>
      </c>
      <c r="W9" s="2">
        <v>42348</v>
      </c>
      <c r="X9" s="5"/>
      <c r="Y9" s="5">
        <v>14140000</v>
      </c>
      <c r="Z9" s="6"/>
      <c r="AA9" s="6">
        <f t="shared" ref="AA9" si="8">+Y9+Z9</f>
        <v>14140000</v>
      </c>
      <c r="AB9" s="2"/>
      <c r="AC9" s="2">
        <v>42369</v>
      </c>
      <c r="AD9" s="5">
        <f t="shared" ref="AD9:AD18" si="9">+AC9-AB9</f>
        <v>42369</v>
      </c>
      <c r="AE9" s="93" t="s">
        <v>23</v>
      </c>
    </row>
    <row r="10" spans="2:31" ht="63.75" x14ac:dyDescent="0.25">
      <c r="B10" s="78">
        <v>76</v>
      </c>
      <c r="C10" s="10">
        <v>42326</v>
      </c>
      <c r="D10" s="49" t="s">
        <v>122</v>
      </c>
      <c r="E10" s="8" t="s">
        <v>145</v>
      </c>
      <c r="F10" s="12" t="s">
        <v>149</v>
      </c>
      <c r="G10" s="3">
        <v>116</v>
      </c>
      <c r="H10" s="7">
        <v>432015</v>
      </c>
      <c r="I10" s="7" t="s">
        <v>123</v>
      </c>
      <c r="J10" s="6">
        <v>28900000</v>
      </c>
      <c r="K10" s="55" t="s">
        <v>11</v>
      </c>
      <c r="L10" s="55" t="s">
        <v>10</v>
      </c>
      <c r="M10" s="78">
        <v>75</v>
      </c>
      <c r="N10" s="8" t="s">
        <v>12</v>
      </c>
      <c r="O10" s="8"/>
      <c r="P10" s="96" t="s">
        <v>166</v>
      </c>
      <c r="Q10" s="32">
        <v>830145023</v>
      </c>
      <c r="R10" s="1" t="s">
        <v>27</v>
      </c>
      <c r="S10" s="14">
        <v>42340</v>
      </c>
      <c r="T10" s="80">
        <v>56015</v>
      </c>
      <c r="U10" s="80" t="s">
        <v>57</v>
      </c>
      <c r="V10" s="32">
        <v>227515</v>
      </c>
      <c r="W10" s="14">
        <v>42340</v>
      </c>
      <c r="X10" s="6">
        <v>27347891</v>
      </c>
      <c r="Y10" s="6">
        <v>27347891</v>
      </c>
      <c r="Z10" s="6"/>
      <c r="AA10" s="6">
        <v>27347891</v>
      </c>
      <c r="AB10" s="14"/>
      <c r="AC10" s="14"/>
      <c r="AD10" s="33"/>
      <c r="AE10" s="93" t="s">
        <v>167</v>
      </c>
    </row>
    <row r="11" spans="2:31" ht="42.75" customHeight="1" x14ac:dyDescent="0.25">
      <c r="B11" s="78">
        <v>77</v>
      </c>
      <c r="C11" s="10">
        <v>42326</v>
      </c>
      <c r="D11" s="49" t="s">
        <v>122</v>
      </c>
      <c r="E11" s="8" t="s">
        <v>146</v>
      </c>
      <c r="F11" s="82" t="s">
        <v>148</v>
      </c>
      <c r="G11" s="3">
        <v>324</v>
      </c>
      <c r="H11" s="7">
        <v>55121701</v>
      </c>
      <c r="I11" s="7" t="s">
        <v>109</v>
      </c>
      <c r="J11" s="6">
        <v>10869000</v>
      </c>
      <c r="K11" s="55" t="s">
        <v>11</v>
      </c>
      <c r="L11" s="55" t="s">
        <v>129</v>
      </c>
      <c r="M11" s="78">
        <v>76</v>
      </c>
      <c r="N11" s="8" t="s">
        <v>12</v>
      </c>
      <c r="O11" s="8"/>
      <c r="P11" s="96" t="s">
        <v>168</v>
      </c>
      <c r="Q11" s="9">
        <v>830055827</v>
      </c>
      <c r="R11" s="1" t="s">
        <v>16</v>
      </c>
      <c r="S11" s="14">
        <v>42340</v>
      </c>
      <c r="T11" s="80">
        <v>58115</v>
      </c>
      <c r="U11" s="80" t="s">
        <v>155</v>
      </c>
      <c r="V11" s="53">
        <v>227715</v>
      </c>
      <c r="W11" s="14">
        <v>42340</v>
      </c>
      <c r="X11" s="6"/>
      <c r="Y11" s="6">
        <v>4800034</v>
      </c>
      <c r="Z11" s="6"/>
      <c r="AA11" s="6">
        <v>4800034</v>
      </c>
      <c r="AB11" s="14"/>
      <c r="AC11" s="14"/>
      <c r="AD11" s="5">
        <f t="shared" si="9"/>
        <v>0</v>
      </c>
      <c r="AE11" s="93" t="s">
        <v>169</v>
      </c>
    </row>
    <row r="12" spans="2:31" ht="38.25" x14ac:dyDescent="0.25">
      <c r="B12" s="44">
        <v>79</v>
      </c>
      <c r="C12" s="10">
        <v>42331</v>
      </c>
      <c r="D12" s="49" t="s">
        <v>256</v>
      </c>
      <c r="E12" s="8" t="s">
        <v>43</v>
      </c>
      <c r="F12" s="12" t="s">
        <v>151</v>
      </c>
      <c r="G12" s="3">
        <v>327</v>
      </c>
      <c r="H12" s="7">
        <v>141115</v>
      </c>
      <c r="I12" s="7" t="s">
        <v>111</v>
      </c>
      <c r="J12" s="6">
        <v>24000000</v>
      </c>
      <c r="K12" s="55" t="s">
        <v>11</v>
      </c>
      <c r="L12" s="55" t="s">
        <v>129</v>
      </c>
      <c r="M12" s="84">
        <v>78</v>
      </c>
      <c r="N12" s="8" t="s">
        <v>12</v>
      </c>
      <c r="O12" s="8" t="s">
        <v>249</v>
      </c>
      <c r="P12" s="92" t="s">
        <v>257</v>
      </c>
      <c r="Q12" s="9">
        <v>900427011</v>
      </c>
      <c r="R12" s="1" t="s">
        <v>16</v>
      </c>
      <c r="S12" s="14">
        <v>42348</v>
      </c>
      <c r="T12" s="34" t="s">
        <v>98</v>
      </c>
      <c r="U12" s="14" t="s">
        <v>64</v>
      </c>
      <c r="V12" s="53">
        <v>233515</v>
      </c>
      <c r="W12" s="14">
        <v>42348</v>
      </c>
      <c r="X12" s="6"/>
      <c r="Y12" s="6">
        <v>12539600</v>
      </c>
      <c r="Z12" s="6"/>
      <c r="AA12" s="6">
        <f>Y12+Z12</f>
        <v>12539600</v>
      </c>
      <c r="AB12" s="14">
        <v>42348</v>
      </c>
      <c r="AC12" s="14">
        <v>42366</v>
      </c>
      <c r="AD12" s="5">
        <f t="shared" si="9"/>
        <v>18</v>
      </c>
      <c r="AE12" s="92" t="s">
        <v>258</v>
      </c>
    </row>
    <row r="13" spans="2:31" ht="38.25" x14ac:dyDescent="0.25">
      <c r="B13" s="44">
        <v>79</v>
      </c>
      <c r="C13" s="10">
        <v>42331</v>
      </c>
      <c r="D13" s="49" t="s">
        <v>256</v>
      </c>
      <c r="E13" s="8" t="s">
        <v>43</v>
      </c>
      <c r="F13" s="12" t="s">
        <v>151</v>
      </c>
      <c r="G13" s="3">
        <v>327</v>
      </c>
      <c r="H13" s="7">
        <v>141115</v>
      </c>
      <c r="I13" s="7" t="s">
        <v>111</v>
      </c>
      <c r="J13" s="6">
        <v>24000000</v>
      </c>
      <c r="K13" s="55" t="s">
        <v>11</v>
      </c>
      <c r="L13" s="55" t="s">
        <v>129</v>
      </c>
      <c r="M13" s="84">
        <v>79</v>
      </c>
      <c r="N13" s="8" t="s">
        <v>12</v>
      </c>
      <c r="O13" s="8" t="s">
        <v>249</v>
      </c>
      <c r="P13" s="92" t="s">
        <v>259</v>
      </c>
      <c r="Q13" s="9">
        <v>830087030</v>
      </c>
      <c r="R13" s="1" t="s">
        <v>28</v>
      </c>
      <c r="S13" s="14">
        <v>42348</v>
      </c>
      <c r="T13" s="34" t="s">
        <v>98</v>
      </c>
      <c r="U13" s="14" t="s">
        <v>64</v>
      </c>
      <c r="V13" s="53">
        <v>233615</v>
      </c>
      <c r="W13" s="14">
        <v>42348</v>
      </c>
      <c r="X13" s="6"/>
      <c r="Y13" s="6">
        <v>3165327</v>
      </c>
      <c r="Z13" s="6"/>
      <c r="AA13" s="6">
        <f>Y13+Z13</f>
        <v>3165327</v>
      </c>
      <c r="AB13" s="14">
        <v>42348</v>
      </c>
      <c r="AC13" s="14">
        <v>42366</v>
      </c>
      <c r="AD13" s="5">
        <f t="shared" si="9"/>
        <v>18</v>
      </c>
      <c r="AE13" s="92" t="s">
        <v>258</v>
      </c>
    </row>
    <row r="14" spans="2:31" ht="38.25" x14ac:dyDescent="0.25">
      <c r="B14" s="78">
        <v>82</v>
      </c>
      <c r="C14" s="10">
        <v>42338</v>
      </c>
      <c r="D14" s="49" t="s">
        <v>122</v>
      </c>
      <c r="E14" s="8" t="s">
        <v>43</v>
      </c>
      <c r="F14" s="12" t="s">
        <v>147</v>
      </c>
      <c r="G14" s="3">
        <v>331</v>
      </c>
      <c r="H14" s="7">
        <v>551217</v>
      </c>
      <c r="I14" s="7" t="s">
        <v>109</v>
      </c>
      <c r="J14" s="6">
        <v>5746080</v>
      </c>
      <c r="K14" s="55" t="s">
        <v>11</v>
      </c>
      <c r="L14" s="55" t="s">
        <v>10</v>
      </c>
      <c r="M14" s="78">
        <v>82</v>
      </c>
      <c r="N14" s="8" t="s">
        <v>12</v>
      </c>
      <c r="O14" s="8"/>
      <c r="P14" s="93" t="s">
        <v>174</v>
      </c>
      <c r="Q14" s="32">
        <v>90084345</v>
      </c>
      <c r="R14" s="1" t="s">
        <v>26</v>
      </c>
      <c r="S14" s="14">
        <v>42352</v>
      </c>
      <c r="T14" s="34" t="s">
        <v>102</v>
      </c>
      <c r="U14" s="14" t="s">
        <v>55</v>
      </c>
      <c r="V14" s="83">
        <v>236815</v>
      </c>
      <c r="W14" s="14">
        <v>42352</v>
      </c>
      <c r="X14" s="6"/>
      <c r="Y14" s="6">
        <v>4176000</v>
      </c>
      <c r="Z14" s="6"/>
      <c r="AA14" s="6">
        <f>Y14+Z14</f>
        <v>4176000</v>
      </c>
      <c r="AB14" s="14">
        <v>42352</v>
      </c>
      <c r="AC14" s="14">
        <v>42369</v>
      </c>
      <c r="AD14" s="5">
        <f t="shared" si="9"/>
        <v>17</v>
      </c>
      <c r="AE14" s="93" t="s">
        <v>175</v>
      </c>
    </row>
    <row r="15" spans="2:31" ht="76.5" x14ac:dyDescent="0.25">
      <c r="B15" s="78">
        <v>84</v>
      </c>
      <c r="C15" s="10">
        <v>42339</v>
      </c>
      <c r="D15" s="49" t="s">
        <v>122</v>
      </c>
      <c r="E15" s="8" t="s">
        <v>43</v>
      </c>
      <c r="F15" s="12" t="s">
        <v>150</v>
      </c>
      <c r="G15" s="3">
        <v>334</v>
      </c>
      <c r="H15" s="7">
        <v>781815</v>
      </c>
      <c r="I15" s="7" t="s">
        <v>140</v>
      </c>
      <c r="J15" s="6">
        <v>3000000</v>
      </c>
      <c r="K15" s="55" t="s">
        <v>11</v>
      </c>
      <c r="L15" s="55" t="s">
        <v>10</v>
      </c>
      <c r="M15" s="77">
        <v>83</v>
      </c>
      <c r="N15" s="8" t="s">
        <v>119</v>
      </c>
      <c r="O15" s="8" t="s">
        <v>34</v>
      </c>
      <c r="P15" s="92" t="s">
        <v>260</v>
      </c>
      <c r="Q15" s="9">
        <v>88157156</v>
      </c>
      <c r="R15" s="1"/>
      <c r="S15" s="14">
        <v>42355</v>
      </c>
      <c r="T15" s="34" t="s">
        <v>101</v>
      </c>
      <c r="U15" s="14" t="s">
        <v>56</v>
      </c>
      <c r="V15" s="53">
        <v>241915</v>
      </c>
      <c r="W15" s="14">
        <v>42355</v>
      </c>
      <c r="X15" s="6"/>
      <c r="Y15" s="6">
        <v>3000000</v>
      </c>
      <c r="Z15" s="6"/>
      <c r="AA15" s="6">
        <f>Y15+Z15</f>
        <v>3000000</v>
      </c>
      <c r="AB15" s="14">
        <v>42355</v>
      </c>
      <c r="AC15" s="14">
        <v>42369</v>
      </c>
      <c r="AD15" s="5">
        <f t="shared" si="9"/>
        <v>14</v>
      </c>
      <c r="AE15" s="92" t="s">
        <v>42</v>
      </c>
    </row>
    <row r="16" spans="2:31" ht="87" customHeight="1" x14ac:dyDescent="0.25">
      <c r="B16" s="78">
        <v>127</v>
      </c>
      <c r="C16" s="10">
        <v>42326</v>
      </c>
      <c r="D16" s="49" t="s">
        <v>124</v>
      </c>
      <c r="E16" s="8" t="s">
        <v>43</v>
      </c>
      <c r="F16" s="85" t="s">
        <v>152</v>
      </c>
      <c r="G16" s="3">
        <v>272</v>
      </c>
      <c r="H16" s="7">
        <v>801315</v>
      </c>
      <c r="I16" s="7" t="s">
        <v>80</v>
      </c>
      <c r="J16" s="6">
        <v>17455592</v>
      </c>
      <c r="K16" s="55" t="s">
        <v>11</v>
      </c>
      <c r="L16" s="55" t="s">
        <v>10</v>
      </c>
      <c r="M16" s="78">
        <v>161</v>
      </c>
      <c r="N16" s="8" t="s">
        <v>171</v>
      </c>
      <c r="O16" s="8"/>
      <c r="P16" s="96" t="s">
        <v>170</v>
      </c>
      <c r="Q16" s="32" t="s">
        <v>172</v>
      </c>
      <c r="R16" s="1"/>
      <c r="S16" s="14">
        <v>42339</v>
      </c>
      <c r="T16" s="34" t="s">
        <v>104</v>
      </c>
      <c r="U16" s="14" t="s">
        <v>52</v>
      </c>
      <c r="V16" s="53">
        <v>226915</v>
      </c>
      <c r="W16" s="14">
        <v>42339</v>
      </c>
      <c r="X16" s="6"/>
      <c r="Y16" s="6">
        <v>4620000</v>
      </c>
      <c r="Z16" s="6"/>
      <c r="AA16" s="6">
        <v>4620000</v>
      </c>
      <c r="AB16" s="14">
        <v>42339</v>
      </c>
      <c r="AC16" s="14">
        <v>42613</v>
      </c>
      <c r="AD16" s="5">
        <f t="shared" si="9"/>
        <v>274</v>
      </c>
      <c r="AE16" s="93" t="s">
        <v>173</v>
      </c>
    </row>
    <row r="17" spans="2:31" ht="131.25" customHeight="1" x14ac:dyDescent="0.25">
      <c r="B17" s="32">
        <v>125</v>
      </c>
      <c r="C17" s="10">
        <v>42326</v>
      </c>
      <c r="D17" s="11" t="s">
        <v>159</v>
      </c>
      <c r="E17" s="8" t="s">
        <v>43</v>
      </c>
      <c r="F17" s="85" t="s">
        <v>156</v>
      </c>
      <c r="G17" s="3">
        <v>272</v>
      </c>
      <c r="H17" s="7">
        <v>801315</v>
      </c>
      <c r="I17" s="7" t="s">
        <v>158</v>
      </c>
      <c r="J17" s="5">
        <v>17455592</v>
      </c>
      <c r="K17" s="55" t="s">
        <v>11</v>
      </c>
      <c r="L17" s="55" t="s">
        <v>10</v>
      </c>
      <c r="M17" s="32">
        <v>162</v>
      </c>
      <c r="N17" s="8" t="s">
        <v>171</v>
      </c>
      <c r="O17" s="8"/>
      <c r="P17" s="96" t="s">
        <v>194</v>
      </c>
      <c r="Q17" s="64">
        <v>51667006</v>
      </c>
      <c r="R17" s="1"/>
      <c r="S17" s="2">
        <v>42342</v>
      </c>
      <c r="T17" s="4" t="s">
        <v>106</v>
      </c>
      <c r="U17" s="14" t="s">
        <v>52</v>
      </c>
      <c r="V17" s="31">
        <v>228515</v>
      </c>
      <c r="W17" s="2">
        <v>42342</v>
      </c>
      <c r="X17" s="5"/>
      <c r="Y17" s="6">
        <v>706992</v>
      </c>
      <c r="Z17" s="6"/>
      <c r="AA17" s="6">
        <v>17455592</v>
      </c>
      <c r="AB17" s="2">
        <v>42354</v>
      </c>
      <c r="AC17" s="2">
        <v>42719</v>
      </c>
      <c r="AD17" s="5">
        <f t="shared" si="9"/>
        <v>365</v>
      </c>
      <c r="AE17" s="92" t="s">
        <v>49</v>
      </c>
    </row>
    <row r="18" spans="2:31" ht="172.5" customHeight="1" x14ac:dyDescent="0.25">
      <c r="B18" s="32">
        <v>126</v>
      </c>
      <c r="C18" s="10">
        <v>42332</v>
      </c>
      <c r="D18" s="11" t="s">
        <v>159</v>
      </c>
      <c r="E18" s="8" t="s">
        <v>43</v>
      </c>
      <c r="F18" s="86" t="s">
        <v>157</v>
      </c>
      <c r="G18" s="3">
        <v>274</v>
      </c>
      <c r="H18" s="7">
        <v>801315</v>
      </c>
      <c r="I18" s="7" t="s">
        <v>158</v>
      </c>
      <c r="J18" s="5">
        <v>66486994</v>
      </c>
      <c r="K18" s="55" t="s">
        <v>11</v>
      </c>
      <c r="L18" s="55" t="s">
        <v>10</v>
      </c>
      <c r="M18" s="32">
        <v>165</v>
      </c>
      <c r="N18" s="8" t="s">
        <v>171</v>
      </c>
      <c r="O18" s="8"/>
      <c r="P18" s="93" t="s">
        <v>195</v>
      </c>
      <c r="Q18" s="64">
        <v>41889835</v>
      </c>
      <c r="R18" s="1"/>
      <c r="S18" s="2">
        <v>42352</v>
      </c>
      <c r="T18" s="4" t="s">
        <v>105</v>
      </c>
      <c r="U18" s="14" t="s">
        <v>52</v>
      </c>
      <c r="V18" s="31">
        <v>234415</v>
      </c>
      <c r="W18" s="2">
        <v>42352</v>
      </c>
      <c r="X18" s="5"/>
      <c r="Y18" s="6">
        <v>2692871</v>
      </c>
      <c r="Z18" s="6"/>
      <c r="AA18" s="6">
        <v>66486994</v>
      </c>
      <c r="AB18" s="2">
        <v>42354</v>
      </c>
      <c r="AC18" s="2">
        <v>42719</v>
      </c>
      <c r="AD18" s="5">
        <f t="shared" si="9"/>
        <v>365</v>
      </c>
      <c r="AE18" s="92" t="s">
        <v>49</v>
      </c>
    </row>
    <row r="19" spans="2:31" ht="127.5" customHeight="1" x14ac:dyDescent="0.25">
      <c r="B19" s="78">
        <v>130</v>
      </c>
      <c r="C19" s="10">
        <v>42341</v>
      </c>
      <c r="D19" s="49" t="s">
        <v>39</v>
      </c>
      <c r="E19" s="8" t="s">
        <v>79</v>
      </c>
      <c r="F19" s="37" t="s">
        <v>263</v>
      </c>
      <c r="G19" s="3">
        <v>271</v>
      </c>
      <c r="H19" s="54">
        <v>801315</v>
      </c>
      <c r="I19" s="37" t="s">
        <v>158</v>
      </c>
      <c r="J19" s="5">
        <v>11499787</v>
      </c>
      <c r="K19" s="79" t="s">
        <v>133</v>
      </c>
      <c r="L19" s="79" t="s">
        <v>133</v>
      </c>
      <c r="M19" s="81">
        <v>168</v>
      </c>
      <c r="N19" s="8" t="s">
        <v>7</v>
      </c>
      <c r="O19" s="8" t="s">
        <v>45</v>
      </c>
      <c r="P19" s="93" t="s">
        <v>110</v>
      </c>
      <c r="Q19" s="64">
        <v>22396384</v>
      </c>
      <c r="R19" s="1"/>
      <c r="S19" s="2">
        <v>42356</v>
      </c>
      <c r="T19" s="32">
        <v>24815</v>
      </c>
      <c r="U19" s="80" t="s">
        <v>52</v>
      </c>
      <c r="V19" s="31" t="s">
        <v>176</v>
      </c>
      <c r="W19" s="2">
        <v>42356</v>
      </c>
      <c r="X19" s="5"/>
      <c r="Y19" s="5">
        <v>450541</v>
      </c>
      <c r="Z19" s="6">
        <v>11049246</v>
      </c>
      <c r="AA19" s="6">
        <f t="shared" ref="AA19" si="10">+Y19+Z19</f>
        <v>11499787</v>
      </c>
      <c r="AB19" s="2">
        <v>42356</v>
      </c>
      <c r="AC19" s="2">
        <v>42719</v>
      </c>
      <c r="AD19" s="5">
        <f t="shared" ref="AD19" si="11">+AC19-AB19</f>
        <v>363</v>
      </c>
      <c r="AE19" s="93" t="s">
        <v>15</v>
      </c>
    </row>
    <row r="20" spans="2:31" ht="114" customHeight="1" x14ac:dyDescent="0.25">
      <c r="B20" s="78">
        <v>86</v>
      </c>
      <c r="C20" s="10">
        <v>42349</v>
      </c>
      <c r="D20" s="49" t="s">
        <v>177</v>
      </c>
      <c r="E20" s="8" t="s">
        <v>79</v>
      </c>
      <c r="F20" s="37" t="s">
        <v>178</v>
      </c>
      <c r="G20" s="3">
        <v>355</v>
      </c>
      <c r="H20" s="54" t="s">
        <v>118</v>
      </c>
      <c r="I20" s="37" t="s">
        <v>179</v>
      </c>
      <c r="J20" s="5">
        <v>28492403</v>
      </c>
      <c r="K20" s="79" t="s">
        <v>130</v>
      </c>
      <c r="L20" s="79" t="s">
        <v>130</v>
      </c>
      <c r="M20" s="81">
        <v>84</v>
      </c>
      <c r="N20" s="8" t="s">
        <v>13</v>
      </c>
      <c r="O20" s="8" t="s">
        <v>180</v>
      </c>
      <c r="P20" s="93" t="s">
        <v>181</v>
      </c>
      <c r="Q20" s="64">
        <v>830095213</v>
      </c>
      <c r="R20" s="1" t="s">
        <v>29</v>
      </c>
      <c r="S20" s="2">
        <v>42359</v>
      </c>
      <c r="T20" s="54" t="s">
        <v>182</v>
      </c>
      <c r="U20" s="80" t="s">
        <v>58</v>
      </c>
      <c r="V20" s="31"/>
      <c r="W20" s="2" t="s">
        <v>193</v>
      </c>
      <c r="X20" s="5"/>
      <c r="Y20" s="5">
        <v>3313070</v>
      </c>
      <c r="Z20" s="6">
        <v>25179333</v>
      </c>
      <c r="AA20" s="6">
        <f t="shared" ref="AA20:AA22" si="12">+Y20+Z20</f>
        <v>28492403</v>
      </c>
      <c r="AB20" s="2">
        <v>42360</v>
      </c>
      <c r="AC20" s="2">
        <v>42512</v>
      </c>
      <c r="AD20" s="5">
        <f t="shared" ref="AD20:AD22" si="13">+AC20-AB20</f>
        <v>152</v>
      </c>
      <c r="AE20" s="93" t="s">
        <v>19</v>
      </c>
    </row>
    <row r="21" spans="2:31" ht="127.5" customHeight="1" x14ac:dyDescent="0.25">
      <c r="B21" s="78">
        <v>132</v>
      </c>
      <c r="C21" s="10">
        <v>42353</v>
      </c>
      <c r="D21" s="49" t="s">
        <v>39</v>
      </c>
      <c r="E21" s="8" t="s">
        <v>44</v>
      </c>
      <c r="F21" s="37" t="s">
        <v>185</v>
      </c>
      <c r="G21" s="3">
        <v>356</v>
      </c>
      <c r="H21" s="54">
        <v>801116</v>
      </c>
      <c r="I21" s="37" t="s">
        <v>72</v>
      </c>
      <c r="J21" s="5">
        <v>15000000</v>
      </c>
      <c r="K21" s="79" t="s">
        <v>133</v>
      </c>
      <c r="L21" s="79" t="s">
        <v>133</v>
      </c>
      <c r="M21" s="78">
        <v>169</v>
      </c>
      <c r="N21" s="8" t="s">
        <v>22</v>
      </c>
      <c r="O21" s="8" t="s">
        <v>120</v>
      </c>
      <c r="P21" s="93" t="s">
        <v>186</v>
      </c>
      <c r="Q21" s="64">
        <v>20953888</v>
      </c>
      <c r="R21" s="1"/>
      <c r="S21" s="2">
        <v>42356</v>
      </c>
      <c r="T21" s="32">
        <v>63315</v>
      </c>
      <c r="U21" s="80" t="s">
        <v>53</v>
      </c>
      <c r="V21" s="31">
        <v>243115</v>
      </c>
      <c r="W21" s="2">
        <v>42356</v>
      </c>
      <c r="X21" s="5"/>
      <c r="Y21" s="5">
        <v>15000000</v>
      </c>
      <c r="Z21" s="6"/>
      <c r="AA21" s="6">
        <f t="shared" si="12"/>
        <v>15000000</v>
      </c>
      <c r="AB21" s="2">
        <v>42356</v>
      </c>
      <c r="AC21" s="2">
        <v>42369</v>
      </c>
      <c r="AD21" s="5">
        <f t="shared" si="13"/>
        <v>13</v>
      </c>
      <c r="AE21" s="93" t="s">
        <v>187</v>
      </c>
    </row>
    <row r="22" spans="2:31" s="56" customFormat="1" ht="77.25" customHeight="1" x14ac:dyDescent="0.25">
      <c r="B22" s="87">
        <v>85</v>
      </c>
      <c r="C22" s="38">
        <v>42349</v>
      </c>
      <c r="D22" s="39" t="s">
        <v>24</v>
      </c>
      <c r="E22" s="40" t="s">
        <v>44</v>
      </c>
      <c r="F22" s="37" t="s">
        <v>188</v>
      </c>
      <c r="G22" s="41">
        <v>323</v>
      </c>
      <c r="H22" s="42">
        <v>421823</v>
      </c>
      <c r="I22" s="42" t="s">
        <v>189</v>
      </c>
      <c r="J22" s="43">
        <v>893200</v>
      </c>
      <c r="K22" s="88" t="s">
        <v>76</v>
      </c>
      <c r="L22" s="52" t="s">
        <v>76</v>
      </c>
      <c r="M22" s="89"/>
      <c r="N22" s="40"/>
      <c r="O22" s="40"/>
      <c r="P22" s="91" t="s">
        <v>76</v>
      </c>
      <c r="Q22" s="58"/>
      <c r="R22" s="50"/>
      <c r="S22" s="52"/>
      <c r="T22" s="59"/>
      <c r="U22" s="52"/>
      <c r="V22" s="60"/>
      <c r="W22" s="52"/>
      <c r="X22" s="43"/>
      <c r="Y22" s="43"/>
      <c r="Z22" s="57"/>
      <c r="AA22" s="57">
        <f t="shared" si="12"/>
        <v>0</v>
      </c>
      <c r="AB22" s="52"/>
      <c r="AC22" s="52"/>
      <c r="AD22" s="43">
        <f t="shared" si="13"/>
        <v>0</v>
      </c>
      <c r="AE22" s="94" t="s">
        <v>76</v>
      </c>
    </row>
    <row r="23" spans="2:31" s="51" customFormat="1" ht="97.5" customHeight="1" x14ac:dyDescent="0.25">
      <c r="B23" s="87">
        <v>131</v>
      </c>
      <c r="C23" s="38">
        <v>42341</v>
      </c>
      <c r="D23" s="62" t="s">
        <v>39</v>
      </c>
      <c r="E23" s="40" t="s">
        <v>81</v>
      </c>
      <c r="F23" s="91" t="s">
        <v>251</v>
      </c>
      <c r="G23" s="41">
        <v>325</v>
      </c>
      <c r="H23" s="40">
        <v>551218</v>
      </c>
      <c r="I23" s="91" t="s">
        <v>190</v>
      </c>
      <c r="J23" s="43">
        <v>303630000</v>
      </c>
      <c r="K23" s="88" t="s">
        <v>133</v>
      </c>
      <c r="L23" s="88" t="s">
        <v>133</v>
      </c>
      <c r="M23" s="87">
        <v>167</v>
      </c>
      <c r="N23" s="40" t="s">
        <v>9</v>
      </c>
      <c r="O23" s="40" t="s">
        <v>120</v>
      </c>
      <c r="P23" s="91" t="s">
        <v>74</v>
      </c>
      <c r="Q23" s="58">
        <v>830001113</v>
      </c>
      <c r="R23" s="50" t="s">
        <v>16</v>
      </c>
      <c r="S23" s="52">
        <v>42355</v>
      </c>
      <c r="T23" s="61">
        <v>51315</v>
      </c>
      <c r="U23" s="90" t="s">
        <v>191</v>
      </c>
      <c r="V23" s="60">
        <v>241515</v>
      </c>
      <c r="W23" s="52">
        <v>42355</v>
      </c>
      <c r="X23" s="43"/>
      <c r="Y23" s="43">
        <v>95025000</v>
      </c>
      <c r="Z23" s="57">
        <v>208605000</v>
      </c>
      <c r="AA23" s="57">
        <f t="shared" ref="AA23:AA26" si="14">+Y23+Z23</f>
        <v>303630000</v>
      </c>
      <c r="AB23" s="52">
        <v>42355</v>
      </c>
      <c r="AC23" s="52">
        <v>42445</v>
      </c>
      <c r="AD23" s="43">
        <f t="shared" ref="AD23:AD26" si="15">+AC23-AB23</f>
        <v>90</v>
      </c>
      <c r="AE23" s="94" t="s">
        <v>192</v>
      </c>
    </row>
    <row r="24" spans="2:31" ht="153" x14ac:dyDescent="0.25">
      <c r="B24" s="78">
        <v>133</v>
      </c>
      <c r="C24" s="10">
        <v>42361</v>
      </c>
      <c r="D24" s="49" t="s">
        <v>39</v>
      </c>
      <c r="E24" s="40" t="s">
        <v>43</v>
      </c>
      <c r="F24" s="37" t="s">
        <v>262</v>
      </c>
      <c r="G24" s="9">
        <v>357</v>
      </c>
      <c r="H24" s="54">
        <v>801315</v>
      </c>
      <c r="I24" s="37" t="s">
        <v>158</v>
      </c>
      <c r="J24" s="5">
        <v>111080241</v>
      </c>
      <c r="K24" s="79" t="s">
        <v>138</v>
      </c>
      <c r="L24" s="79" t="s">
        <v>138</v>
      </c>
      <c r="M24" s="78"/>
      <c r="N24" s="8"/>
      <c r="O24" s="40"/>
      <c r="P24" s="37"/>
      <c r="Q24" s="64"/>
      <c r="R24" s="1"/>
      <c r="S24" s="2"/>
      <c r="T24" s="32"/>
      <c r="U24" s="80"/>
      <c r="V24" s="31"/>
      <c r="W24" s="2"/>
      <c r="X24" s="5"/>
      <c r="Y24" s="5"/>
      <c r="Z24" s="6"/>
      <c r="AA24" s="6"/>
      <c r="AB24" s="2"/>
      <c r="AC24" s="2"/>
      <c r="AD24" s="5"/>
      <c r="AE24" s="93" t="s">
        <v>138</v>
      </c>
    </row>
    <row r="25" spans="2:31" ht="73.5" customHeight="1" x14ac:dyDescent="0.25">
      <c r="B25" s="78">
        <v>134</v>
      </c>
      <c r="C25" s="10">
        <v>42361</v>
      </c>
      <c r="D25" s="49" t="s">
        <v>39</v>
      </c>
      <c r="E25" s="40" t="s">
        <v>43</v>
      </c>
      <c r="F25" s="91" t="s">
        <v>252</v>
      </c>
      <c r="G25" s="66">
        <v>358</v>
      </c>
      <c r="H25" s="54">
        <v>801318</v>
      </c>
      <c r="I25" s="37" t="s">
        <v>73</v>
      </c>
      <c r="J25" s="5">
        <v>4500000</v>
      </c>
      <c r="K25" s="79" t="s">
        <v>133</v>
      </c>
      <c r="L25" s="79" t="s">
        <v>133</v>
      </c>
      <c r="M25" s="78">
        <v>170</v>
      </c>
      <c r="N25" s="8" t="s">
        <v>22</v>
      </c>
      <c r="O25" s="40" t="s">
        <v>35</v>
      </c>
      <c r="P25" s="37" t="s">
        <v>253</v>
      </c>
      <c r="Q25" s="64">
        <v>890500771</v>
      </c>
      <c r="R25" s="1" t="s">
        <v>30</v>
      </c>
      <c r="S25" s="2">
        <v>42367</v>
      </c>
      <c r="T25" s="32">
        <v>64415</v>
      </c>
      <c r="U25" s="80" t="s">
        <v>53</v>
      </c>
      <c r="V25" s="31">
        <v>254115</v>
      </c>
      <c r="W25" s="2">
        <v>42367</v>
      </c>
      <c r="X25" s="5"/>
      <c r="Y25" s="5">
        <v>4500000</v>
      </c>
      <c r="Z25" s="6"/>
      <c r="AA25" s="6">
        <f t="shared" si="14"/>
        <v>4500000</v>
      </c>
      <c r="AB25" s="2">
        <v>42367</v>
      </c>
      <c r="AC25" s="2">
        <v>42369</v>
      </c>
      <c r="AD25" s="5">
        <f t="shared" si="15"/>
        <v>2</v>
      </c>
      <c r="AE25" s="93" t="s">
        <v>20</v>
      </c>
    </row>
    <row r="26" spans="2:31" ht="65.25" customHeight="1" x14ac:dyDescent="0.25">
      <c r="B26" s="78">
        <v>11516</v>
      </c>
      <c r="C26" s="10">
        <v>42339</v>
      </c>
      <c r="D26" s="11" t="s">
        <v>65</v>
      </c>
      <c r="E26" s="8" t="s">
        <v>196</v>
      </c>
      <c r="F26" s="48" t="s">
        <v>197</v>
      </c>
      <c r="G26" s="3" t="s">
        <v>198</v>
      </c>
      <c r="H26" s="7" t="s">
        <v>199</v>
      </c>
      <c r="I26" s="7" t="s">
        <v>200</v>
      </c>
      <c r="J26" s="5">
        <v>9338000</v>
      </c>
      <c r="K26" s="79" t="s">
        <v>133</v>
      </c>
      <c r="L26" s="79" t="s">
        <v>133</v>
      </c>
      <c r="M26" s="78">
        <v>5419</v>
      </c>
      <c r="N26" s="8" t="s">
        <v>12</v>
      </c>
      <c r="O26" s="8" t="s">
        <v>201</v>
      </c>
      <c r="P26" s="92" t="s">
        <v>82</v>
      </c>
      <c r="Q26" s="64">
        <v>805022296</v>
      </c>
      <c r="R26" s="1"/>
      <c r="S26" s="2">
        <v>42339</v>
      </c>
      <c r="T26" s="4" t="s">
        <v>85</v>
      </c>
      <c r="U26" s="2" t="s">
        <v>86</v>
      </c>
      <c r="V26" s="31">
        <v>227015</v>
      </c>
      <c r="W26" s="2">
        <v>42340</v>
      </c>
      <c r="X26" s="5"/>
      <c r="Y26" s="5">
        <v>9338000</v>
      </c>
      <c r="Z26" s="6"/>
      <c r="AA26" s="6">
        <f t="shared" si="14"/>
        <v>9338000</v>
      </c>
      <c r="AB26" s="2">
        <v>42340</v>
      </c>
      <c r="AC26" s="2">
        <v>42369</v>
      </c>
      <c r="AD26" s="5">
        <f t="shared" si="15"/>
        <v>29</v>
      </c>
      <c r="AE26" s="92" t="s">
        <v>70</v>
      </c>
    </row>
    <row r="27" spans="2:31" ht="65.25" customHeight="1" x14ac:dyDescent="0.25">
      <c r="B27" s="78">
        <v>11534</v>
      </c>
      <c r="C27" s="10">
        <v>42339</v>
      </c>
      <c r="D27" s="11" t="s">
        <v>65</v>
      </c>
      <c r="E27" s="8" t="s">
        <v>196</v>
      </c>
      <c r="F27" s="48" t="s">
        <v>197</v>
      </c>
      <c r="G27" s="3" t="s">
        <v>198</v>
      </c>
      <c r="H27" s="7" t="s">
        <v>199</v>
      </c>
      <c r="I27" s="7" t="s">
        <v>200</v>
      </c>
      <c r="J27" s="5">
        <v>3549600</v>
      </c>
      <c r="K27" s="79" t="s">
        <v>133</v>
      </c>
      <c r="L27" s="79" t="s">
        <v>133</v>
      </c>
      <c r="M27" s="78">
        <v>5420</v>
      </c>
      <c r="N27" s="8" t="s">
        <v>12</v>
      </c>
      <c r="O27" s="8" t="s">
        <v>201</v>
      </c>
      <c r="P27" s="92" t="s">
        <v>82</v>
      </c>
      <c r="Q27" s="64">
        <v>805022296</v>
      </c>
      <c r="R27" s="1"/>
      <c r="S27" s="2">
        <v>42339</v>
      </c>
      <c r="T27" s="4" t="s">
        <v>85</v>
      </c>
      <c r="U27" s="2" t="s">
        <v>86</v>
      </c>
      <c r="V27" s="31">
        <v>227115</v>
      </c>
      <c r="W27" s="2">
        <v>42340</v>
      </c>
      <c r="X27" s="5"/>
      <c r="Y27" s="5">
        <v>3549600</v>
      </c>
      <c r="Z27" s="6"/>
      <c r="AA27" s="6">
        <f t="shared" ref="AA27" si="16">+Y27+Z27</f>
        <v>3549600</v>
      </c>
      <c r="AB27" s="2">
        <v>42340</v>
      </c>
      <c r="AC27" s="2">
        <v>42369</v>
      </c>
      <c r="AD27" s="5">
        <f t="shared" ref="AD27" si="17">+AC27-AB27</f>
        <v>29</v>
      </c>
      <c r="AE27" s="92" t="s">
        <v>70</v>
      </c>
    </row>
    <row r="28" spans="2:31" ht="65.25" customHeight="1" x14ac:dyDescent="0.25">
      <c r="B28" s="78">
        <v>11531</v>
      </c>
      <c r="C28" s="10">
        <v>42339</v>
      </c>
      <c r="D28" s="11" t="s">
        <v>65</v>
      </c>
      <c r="E28" s="8" t="s">
        <v>196</v>
      </c>
      <c r="F28" s="48" t="s">
        <v>197</v>
      </c>
      <c r="G28" s="3" t="s">
        <v>198</v>
      </c>
      <c r="H28" s="7" t="s">
        <v>199</v>
      </c>
      <c r="I28" s="7" t="s">
        <v>200</v>
      </c>
      <c r="J28" s="5">
        <v>6148000</v>
      </c>
      <c r="K28" s="79" t="s">
        <v>133</v>
      </c>
      <c r="L28" s="79" t="s">
        <v>133</v>
      </c>
      <c r="M28" s="78">
        <v>5421</v>
      </c>
      <c r="N28" s="8" t="s">
        <v>12</v>
      </c>
      <c r="O28" s="8" t="s">
        <v>201</v>
      </c>
      <c r="P28" s="92" t="s">
        <v>82</v>
      </c>
      <c r="Q28" s="64">
        <v>805022296</v>
      </c>
      <c r="R28" s="1"/>
      <c r="S28" s="2">
        <v>42339</v>
      </c>
      <c r="T28" s="4" t="s">
        <v>85</v>
      </c>
      <c r="U28" s="2" t="s">
        <v>86</v>
      </c>
      <c r="V28" s="31">
        <v>227215</v>
      </c>
      <c r="W28" s="2">
        <v>42340</v>
      </c>
      <c r="X28" s="5"/>
      <c r="Y28" s="5">
        <v>3549600</v>
      </c>
      <c r="Z28" s="6"/>
      <c r="AA28" s="5">
        <v>6148000</v>
      </c>
      <c r="AB28" s="2">
        <v>42340</v>
      </c>
      <c r="AC28" s="2">
        <v>42369</v>
      </c>
      <c r="AD28" s="5">
        <f t="shared" ref="AD28" si="18">+AC28-AB28</f>
        <v>29</v>
      </c>
      <c r="AE28" s="92" t="s">
        <v>70</v>
      </c>
    </row>
    <row r="29" spans="2:31" ht="65.25" customHeight="1" x14ac:dyDescent="0.25">
      <c r="B29" s="78">
        <v>11525</v>
      </c>
      <c r="C29" s="10">
        <v>42339</v>
      </c>
      <c r="D29" s="11" t="s">
        <v>65</v>
      </c>
      <c r="E29" s="8" t="s">
        <v>196</v>
      </c>
      <c r="F29" s="48" t="s">
        <v>197</v>
      </c>
      <c r="G29" s="3" t="s">
        <v>198</v>
      </c>
      <c r="H29" s="7" t="s">
        <v>199</v>
      </c>
      <c r="I29" s="7" t="s">
        <v>200</v>
      </c>
      <c r="J29" s="5">
        <v>5933400</v>
      </c>
      <c r="K29" s="79" t="s">
        <v>133</v>
      </c>
      <c r="L29" s="79" t="s">
        <v>133</v>
      </c>
      <c r="M29" s="78">
        <v>5422</v>
      </c>
      <c r="N29" s="8" t="s">
        <v>12</v>
      </c>
      <c r="O29" s="8" t="s">
        <v>201</v>
      </c>
      <c r="P29" s="92" t="s">
        <v>82</v>
      </c>
      <c r="Q29" s="64">
        <v>805022296</v>
      </c>
      <c r="R29" s="1"/>
      <c r="S29" s="2">
        <v>42339</v>
      </c>
      <c r="T29" s="4" t="s">
        <v>85</v>
      </c>
      <c r="U29" s="2" t="s">
        <v>86</v>
      </c>
      <c r="V29" s="31">
        <v>227315</v>
      </c>
      <c r="W29" s="2">
        <v>42340</v>
      </c>
      <c r="X29" s="5"/>
      <c r="Y29" s="5">
        <v>3549600</v>
      </c>
      <c r="Z29" s="6"/>
      <c r="AA29" s="5">
        <v>5933400</v>
      </c>
      <c r="AB29" s="2">
        <v>42340</v>
      </c>
      <c r="AC29" s="2">
        <v>42369</v>
      </c>
      <c r="AD29" s="5">
        <f t="shared" ref="AD29" si="19">+AC29-AB29</f>
        <v>29</v>
      </c>
      <c r="AE29" s="92" t="s">
        <v>70</v>
      </c>
    </row>
    <row r="30" spans="2:31" ht="45.75" customHeight="1" x14ac:dyDescent="0.25">
      <c r="B30" s="78">
        <v>11743</v>
      </c>
      <c r="C30" s="10">
        <v>42345</v>
      </c>
      <c r="D30" s="11" t="s">
        <v>65</v>
      </c>
      <c r="E30" s="8" t="s">
        <v>79</v>
      </c>
      <c r="F30" s="48" t="s">
        <v>161</v>
      </c>
      <c r="G30" s="3">
        <v>342</v>
      </c>
      <c r="H30" s="7" t="s">
        <v>160</v>
      </c>
      <c r="I30" s="7" t="s">
        <v>202</v>
      </c>
      <c r="J30" s="5">
        <v>64351530.899999999</v>
      </c>
      <c r="K30" s="79" t="s">
        <v>133</v>
      </c>
      <c r="L30" s="79" t="s">
        <v>133</v>
      </c>
      <c r="M30" s="78">
        <v>5522</v>
      </c>
      <c r="N30" s="8" t="s">
        <v>119</v>
      </c>
      <c r="O30" s="8" t="s">
        <v>203</v>
      </c>
      <c r="P30" s="92" t="s">
        <v>204</v>
      </c>
      <c r="Q30" s="64">
        <v>900789832</v>
      </c>
      <c r="R30" s="1"/>
      <c r="S30" s="2">
        <v>42345</v>
      </c>
      <c r="T30" s="4" t="s">
        <v>91</v>
      </c>
      <c r="U30" s="2" t="s">
        <v>87</v>
      </c>
      <c r="V30" s="31" t="s">
        <v>205</v>
      </c>
      <c r="W30" s="2">
        <v>42345</v>
      </c>
      <c r="X30" s="5"/>
      <c r="Y30" s="5">
        <f>2202954.6+419610.4</f>
        <v>2622565</v>
      </c>
      <c r="Z30" s="6">
        <v>61728965.899999999</v>
      </c>
      <c r="AA30" s="5">
        <f t="shared" ref="AA30:AA42" si="20">Y30+Z30</f>
        <v>64351530.899999999</v>
      </c>
      <c r="AB30" s="2">
        <v>42340</v>
      </c>
      <c r="AC30" s="2">
        <v>42719</v>
      </c>
      <c r="AD30" s="5">
        <f t="shared" ref="AD30" si="21">+AC30-AB30</f>
        <v>379</v>
      </c>
      <c r="AE30" s="92" t="s">
        <v>162</v>
      </c>
    </row>
    <row r="31" spans="2:31" ht="44.25" customHeight="1" x14ac:dyDescent="0.25">
      <c r="B31" s="78">
        <v>11855</v>
      </c>
      <c r="C31" s="10">
        <v>42347</v>
      </c>
      <c r="D31" s="11" t="s">
        <v>65</v>
      </c>
      <c r="E31" s="8" t="s">
        <v>79</v>
      </c>
      <c r="F31" s="48" t="s">
        <v>206</v>
      </c>
      <c r="G31" s="3">
        <v>337</v>
      </c>
      <c r="H31" s="7" t="s">
        <v>160</v>
      </c>
      <c r="I31" s="7" t="s">
        <v>202</v>
      </c>
      <c r="J31" s="5">
        <v>133201702</v>
      </c>
      <c r="K31" s="79" t="s">
        <v>133</v>
      </c>
      <c r="L31" s="79" t="s">
        <v>133</v>
      </c>
      <c r="M31" s="78">
        <v>5593</v>
      </c>
      <c r="N31" s="8" t="s">
        <v>119</v>
      </c>
      <c r="O31" s="8" t="s">
        <v>207</v>
      </c>
      <c r="P31" s="92" t="s">
        <v>208</v>
      </c>
      <c r="Q31" s="64">
        <v>900787759</v>
      </c>
      <c r="R31" s="1"/>
      <c r="S31" s="2">
        <v>42347</v>
      </c>
      <c r="T31" s="4" t="s">
        <v>96</v>
      </c>
      <c r="U31" s="2" t="s">
        <v>87</v>
      </c>
      <c r="V31" s="31" t="s">
        <v>209</v>
      </c>
      <c r="W31" s="2">
        <v>42347</v>
      </c>
      <c r="X31" s="5"/>
      <c r="Y31" s="5">
        <f>3841590+731731</f>
        <v>4573321</v>
      </c>
      <c r="Z31" s="6">
        <f>70410995.6+58217380.9</f>
        <v>128628376.5</v>
      </c>
      <c r="AA31" s="5">
        <f t="shared" si="20"/>
        <v>133201697.5</v>
      </c>
      <c r="AB31" s="2">
        <v>42347</v>
      </c>
      <c r="AC31" s="2">
        <v>42629</v>
      </c>
      <c r="AD31" s="5">
        <f t="shared" ref="AD31" si="22">+AC31-AB31</f>
        <v>282</v>
      </c>
      <c r="AE31" s="92" t="s">
        <v>210</v>
      </c>
    </row>
    <row r="32" spans="2:31" ht="49.5" customHeight="1" x14ac:dyDescent="0.25">
      <c r="B32" s="78">
        <v>11871</v>
      </c>
      <c r="C32" s="10">
        <v>42347</v>
      </c>
      <c r="D32" s="11" t="s">
        <v>65</v>
      </c>
      <c r="E32" s="8" t="s">
        <v>79</v>
      </c>
      <c r="F32" s="48" t="s">
        <v>211</v>
      </c>
      <c r="G32" s="3">
        <v>344</v>
      </c>
      <c r="H32" s="7" t="s">
        <v>160</v>
      </c>
      <c r="I32" s="7" t="s">
        <v>202</v>
      </c>
      <c r="J32" s="5">
        <v>82957352.819999993</v>
      </c>
      <c r="K32" s="79" t="s">
        <v>133</v>
      </c>
      <c r="L32" s="79" t="s">
        <v>133</v>
      </c>
      <c r="M32" s="78">
        <v>5608</v>
      </c>
      <c r="N32" s="8" t="s">
        <v>119</v>
      </c>
      <c r="O32" s="8" t="s">
        <v>212</v>
      </c>
      <c r="P32" s="92" t="s">
        <v>213</v>
      </c>
      <c r="Q32" s="64">
        <v>900787647</v>
      </c>
      <c r="R32" s="1" t="s">
        <v>31</v>
      </c>
      <c r="S32" s="2">
        <v>42348</v>
      </c>
      <c r="T32" s="4" t="s">
        <v>89</v>
      </c>
      <c r="U32" s="2" t="s">
        <v>87</v>
      </c>
      <c r="V32" s="31" t="s">
        <v>214</v>
      </c>
      <c r="W32" s="2">
        <v>42348</v>
      </c>
      <c r="X32" s="5"/>
      <c r="Y32" s="5">
        <f>3206584+610778</f>
        <v>3817362</v>
      </c>
      <c r="Z32" s="6">
        <v>79139990.819999993</v>
      </c>
      <c r="AA32" s="5">
        <f t="shared" si="20"/>
        <v>82957352.819999993</v>
      </c>
      <c r="AB32" s="2">
        <v>42348</v>
      </c>
      <c r="AC32" s="2">
        <v>42628</v>
      </c>
      <c r="AD32" s="5">
        <f t="shared" ref="AD32" si="23">+AC32-AB32</f>
        <v>280</v>
      </c>
      <c r="AE32" s="92" t="s">
        <v>215</v>
      </c>
    </row>
    <row r="33" spans="2:31" ht="48.75" customHeight="1" x14ac:dyDescent="0.25">
      <c r="B33" s="78">
        <v>11853</v>
      </c>
      <c r="C33" s="10">
        <v>42347</v>
      </c>
      <c r="D33" s="11" t="s">
        <v>65</v>
      </c>
      <c r="E33" s="8" t="s">
        <v>79</v>
      </c>
      <c r="F33" s="48" t="s">
        <v>217</v>
      </c>
      <c r="G33" s="3">
        <v>341</v>
      </c>
      <c r="H33" s="7" t="s">
        <v>160</v>
      </c>
      <c r="I33" s="7" t="s">
        <v>202</v>
      </c>
      <c r="J33" s="5">
        <v>120432284.37</v>
      </c>
      <c r="K33" s="79" t="s">
        <v>133</v>
      </c>
      <c r="L33" s="79" t="s">
        <v>133</v>
      </c>
      <c r="M33" s="78">
        <v>5592</v>
      </c>
      <c r="N33" s="8" t="s">
        <v>119</v>
      </c>
      <c r="O33" s="8" t="s">
        <v>216</v>
      </c>
      <c r="P33" s="92" t="s">
        <v>218</v>
      </c>
      <c r="Q33" s="64">
        <v>900787587</v>
      </c>
      <c r="R33" s="1"/>
      <c r="S33" s="2">
        <v>42347</v>
      </c>
      <c r="T33" s="4" t="s">
        <v>92</v>
      </c>
      <c r="U33" s="2" t="s">
        <v>87</v>
      </c>
      <c r="V33" s="31" t="s">
        <v>219</v>
      </c>
      <c r="W33" s="2">
        <v>42348</v>
      </c>
      <c r="X33" s="5"/>
      <c r="Y33" s="5">
        <f>3328524+634005</f>
        <v>3962529</v>
      </c>
      <c r="Z33" s="6">
        <v>116469755.37</v>
      </c>
      <c r="AA33" s="5">
        <f t="shared" si="20"/>
        <v>120432284.37</v>
      </c>
      <c r="AB33" s="2">
        <v>42356</v>
      </c>
      <c r="AC33" s="2">
        <v>42630</v>
      </c>
      <c r="AD33" s="5">
        <f t="shared" ref="AD33" si="24">+AC33-AB33</f>
        <v>274</v>
      </c>
      <c r="AE33" s="92" t="s">
        <v>162</v>
      </c>
    </row>
    <row r="34" spans="2:31" ht="47.25" customHeight="1" x14ac:dyDescent="0.25">
      <c r="B34" s="78">
        <v>11901</v>
      </c>
      <c r="C34" s="10">
        <v>42348</v>
      </c>
      <c r="D34" s="11" t="s">
        <v>65</v>
      </c>
      <c r="E34" s="8" t="s">
        <v>79</v>
      </c>
      <c r="F34" s="48" t="s">
        <v>220</v>
      </c>
      <c r="G34" s="3">
        <v>336</v>
      </c>
      <c r="H34" s="7" t="s">
        <v>160</v>
      </c>
      <c r="I34" s="7" t="s">
        <v>202</v>
      </c>
      <c r="J34" s="5">
        <v>109341936.17</v>
      </c>
      <c r="K34" s="79" t="s">
        <v>133</v>
      </c>
      <c r="L34" s="79" t="s">
        <v>133</v>
      </c>
      <c r="M34" s="78">
        <v>5620</v>
      </c>
      <c r="N34" s="8" t="s">
        <v>119</v>
      </c>
      <c r="O34" s="8" t="s">
        <v>221</v>
      </c>
      <c r="P34" s="92" t="s">
        <v>222</v>
      </c>
      <c r="Q34" s="64">
        <v>900787922</v>
      </c>
      <c r="R34" s="1"/>
      <c r="S34" s="2">
        <v>42348</v>
      </c>
      <c r="T34" s="4" t="s">
        <v>94</v>
      </c>
      <c r="U34" s="2" t="s">
        <v>87</v>
      </c>
      <c r="V34" s="31" t="s">
        <v>223</v>
      </c>
      <c r="W34" s="2">
        <v>42348</v>
      </c>
      <c r="X34" s="5"/>
      <c r="Y34" s="5">
        <f>3780000+720000</f>
        <v>4500000</v>
      </c>
      <c r="Z34" s="6">
        <v>104841936.17</v>
      </c>
      <c r="AA34" s="5">
        <f t="shared" si="20"/>
        <v>109341936.17</v>
      </c>
      <c r="AB34" s="2">
        <v>42355</v>
      </c>
      <c r="AC34" s="2">
        <v>42614</v>
      </c>
      <c r="AD34" s="5">
        <f t="shared" ref="AD34" si="25">+AC34-AB34</f>
        <v>259</v>
      </c>
      <c r="AE34" s="92" t="s">
        <v>210</v>
      </c>
    </row>
    <row r="35" spans="2:31" ht="45.75" customHeight="1" x14ac:dyDescent="0.25">
      <c r="B35" s="78">
        <v>11900</v>
      </c>
      <c r="C35" s="10">
        <v>42348</v>
      </c>
      <c r="D35" s="11" t="s">
        <v>65</v>
      </c>
      <c r="E35" s="8" t="s">
        <v>79</v>
      </c>
      <c r="F35" s="48" t="s">
        <v>224</v>
      </c>
      <c r="G35" s="3">
        <v>345</v>
      </c>
      <c r="H35" s="7" t="s">
        <v>160</v>
      </c>
      <c r="I35" s="7" t="s">
        <v>202</v>
      </c>
      <c r="J35" s="5">
        <v>44593610.200000003</v>
      </c>
      <c r="K35" s="79" t="s">
        <v>133</v>
      </c>
      <c r="L35" s="79" t="s">
        <v>133</v>
      </c>
      <c r="M35" s="78">
        <v>5621</v>
      </c>
      <c r="N35" s="8" t="s">
        <v>119</v>
      </c>
      <c r="O35" s="8" t="s">
        <v>225</v>
      </c>
      <c r="P35" s="92" t="s">
        <v>222</v>
      </c>
      <c r="Q35" s="64">
        <v>900787922</v>
      </c>
      <c r="R35" s="1"/>
      <c r="S35" s="2">
        <v>42348</v>
      </c>
      <c r="T35" s="4" t="s">
        <v>99</v>
      </c>
      <c r="U35" s="2" t="s">
        <v>87</v>
      </c>
      <c r="V35" s="31" t="s">
        <v>226</v>
      </c>
      <c r="W35" s="2">
        <v>42348</v>
      </c>
      <c r="X35" s="5"/>
      <c r="Y35" s="5">
        <f>1806000+344000</f>
        <v>2150000</v>
      </c>
      <c r="Z35" s="6">
        <v>42443610.200000003</v>
      </c>
      <c r="AA35" s="5">
        <f t="shared" si="20"/>
        <v>44593610.200000003</v>
      </c>
      <c r="AB35" s="2">
        <v>42356</v>
      </c>
      <c r="AC35" s="2">
        <v>42660</v>
      </c>
      <c r="AD35" s="5">
        <f t="shared" ref="AD35:AD36" si="26">+AC35-AB35</f>
        <v>304</v>
      </c>
      <c r="AE35" s="92" t="s">
        <v>227</v>
      </c>
    </row>
    <row r="36" spans="2:31" ht="40.5" customHeight="1" x14ac:dyDescent="0.25">
      <c r="B36" s="78">
        <v>11941</v>
      </c>
      <c r="C36" s="10">
        <v>42349</v>
      </c>
      <c r="D36" s="11" t="s">
        <v>65</v>
      </c>
      <c r="E36" s="8" t="s">
        <v>79</v>
      </c>
      <c r="F36" s="48" t="s">
        <v>240</v>
      </c>
      <c r="G36" s="3">
        <v>338</v>
      </c>
      <c r="H36" s="7" t="s">
        <v>160</v>
      </c>
      <c r="I36" s="7" t="s">
        <v>202</v>
      </c>
      <c r="J36" s="5">
        <v>64469852.5</v>
      </c>
      <c r="K36" s="79" t="s">
        <v>133</v>
      </c>
      <c r="L36" s="79" t="s">
        <v>133</v>
      </c>
      <c r="M36" s="78">
        <v>5659</v>
      </c>
      <c r="N36" s="8" t="s">
        <v>119</v>
      </c>
      <c r="O36" s="8" t="s">
        <v>241</v>
      </c>
      <c r="P36" s="92" t="s">
        <v>208</v>
      </c>
      <c r="Q36" s="64">
        <v>900787759</v>
      </c>
      <c r="R36" s="1"/>
      <c r="S36" s="2">
        <v>42349</v>
      </c>
      <c r="T36" s="4" t="s">
        <v>97</v>
      </c>
      <c r="U36" s="2" t="s">
        <v>87</v>
      </c>
      <c r="V36" s="31" t="s">
        <v>242</v>
      </c>
      <c r="W36" s="2">
        <v>42352</v>
      </c>
      <c r="X36" s="5"/>
      <c r="Y36" s="5">
        <f>1058400+201600</f>
        <v>1260000</v>
      </c>
      <c r="Z36" s="6">
        <v>63209852.5</v>
      </c>
      <c r="AA36" s="5">
        <f t="shared" si="20"/>
        <v>64469852.5</v>
      </c>
      <c r="AB36" s="2">
        <v>42367</v>
      </c>
      <c r="AC36" s="2">
        <v>42518</v>
      </c>
      <c r="AD36" s="5">
        <f t="shared" si="26"/>
        <v>151</v>
      </c>
      <c r="AE36" s="92" t="s">
        <v>15</v>
      </c>
    </row>
    <row r="37" spans="2:31" ht="50.25" customHeight="1" x14ac:dyDescent="0.25">
      <c r="B37" s="78">
        <v>11966</v>
      </c>
      <c r="C37" s="10">
        <v>42350</v>
      </c>
      <c r="D37" s="11" t="s">
        <v>65</v>
      </c>
      <c r="E37" s="8" t="s">
        <v>79</v>
      </c>
      <c r="F37" s="48" t="s">
        <v>228</v>
      </c>
      <c r="G37" s="3">
        <v>343</v>
      </c>
      <c r="H37" s="7" t="s">
        <v>160</v>
      </c>
      <c r="I37" s="7" t="s">
        <v>202</v>
      </c>
      <c r="J37" s="5">
        <v>17612211.100000001</v>
      </c>
      <c r="K37" s="79" t="s">
        <v>133</v>
      </c>
      <c r="L37" s="79" t="s">
        <v>133</v>
      </c>
      <c r="M37" s="78">
        <v>5675</v>
      </c>
      <c r="N37" s="8" t="s">
        <v>119</v>
      </c>
      <c r="O37" s="8" t="s">
        <v>229</v>
      </c>
      <c r="P37" s="92" t="s">
        <v>218</v>
      </c>
      <c r="Q37" s="64">
        <v>900787587</v>
      </c>
      <c r="R37" s="1"/>
      <c r="S37" s="2">
        <v>42350</v>
      </c>
      <c r="T37" s="4" t="s">
        <v>88</v>
      </c>
      <c r="U37" s="2" t="s">
        <v>87</v>
      </c>
      <c r="V37" s="31" t="s">
        <v>232</v>
      </c>
      <c r="W37" s="2">
        <v>42352</v>
      </c>
      <c r="X37" s="5"/>
      <c r="Y37" s="5">
        <f>198313+37774</f>
        <v>236087</v>
      </c>
      <c r="Z37" s="6">
        <v>17376124.100000001</v>
      </c>
      <c r="AA37" s="5">
        <f t="shared" si="20"/>
        <v>17612211.100000001</v>
      </c>
      <c r="AB37" s="2">
        <v>42367</v>
      </c>
      <c r="AC37" s="2">
        <v>42579</v>
      </c>
      <c r="AD37" s="5">
        <f t="shared" ref="AD37:AD38" si="27">+AC37-AB37</f>
        <v>212</v>
      </c>
      <c r="AE37" s="92" t="s">
        <v>23</v>
      </c>
    </row>
    <row r="38" spans="2:31" ht="51.75" customHeight="1" x14ac:dyDescent="0.25">
      <c r="B38" s="78">
        <v>11948</v>
      </c>
      <c r="C38" s="10">
        <v>42349</v>
      </c>
      <c r="D38" s="11" t="s">
        <v>65</v>
      </c>
      <c r="E38" s="8" t="s">
        <v>79</v>
      </c>
      <c r="F38" s="48" t="s">
        <v>237</v>
      </c>
      <c r="G38" s="3">
        <v>339</v>
      </c>
      <c r="H38" s="7" t="s">
        <v>160</v>
      </c>
      <c r="I38" s="7" t="s">
        <v>202</v>
      </c>
      <c r="J38" s="5">
        <v>54977584</v>
      </c>
      <c r="K38" s="79" t="s">
        <v>133</v>
      </c>
      <c r="L38" s="79" t="s">
        <v>133</v>
      </c>
      <c r="M38" s="78">
        <v>5676</v>
      </c>
      <c r="N38" s="8" t="s">
        <v>119</v>
      </c>
      <c r="O38" s="8" t="s">
        <v>238</v>
      </c>
      <c r="P38" s="92" t="s">
        <v>208</v>
      </c>
      <c r="Q38" s="64">
        <v>900787759</v>
      </c>
      <c r="R38" s="1"/>
      <c r="S38" s="2">
        <v>42350</v>
      </c>
      <c r="T38" s="4" t="s">
        <v>95</v>
      </c>
      <c r="U38" s="2" t="s">
        <v>87</v>
      </c>
      <c r="V38" s="31" t="s">
        <v>239</v>
      </c>
      <c r="W38" s="2">
        <v>42352</v>
      </c>
      <c r="X38" s="5"/>
      <c r="Y38" s="5">
        <f>639425+121795</f>
        <v>761220</v>
      </c>
      <c r="Z38" s="6">
        <v>54216364</v>
      </c>
      <c r="AA38" s="5">
        <f t="shared" si="20"/>
        <v>54977584</v>
      </c>
      <c r="AB38" s="2">
        <v>42367</v>
      </c>
      <c r="AC38" s="2">
        <v>42579</v>
      </c>
      <c r="AD38" s="5">
        <f t="shared" si="27"/>
        <v>212</v>
      </c>
      <c r="AE38" s="92" t="s">
        <v>49</v>
      </c>
    </row>
    <row r="39" spans="2:31" ht="50.25" customHeight="1" x14ac:dyDescent="0.25">
      <c r="B39" s="78">
        <v>11967</v>
      </c>
      <c r="C39" s="10">
        <v>42350</v>
      </c>
      <c r="D39" s="11" t="s">
        <v>65</v>
      </c>
      <c r="E39" s="8" t="s">
        <v>79</v>
      </c>
      <c r="F39" s="48" t="s">
        <v>230</v>
      </c>
      <c r="G39" s="3">
        <v>340</v>
      </c>
      <c r="H39" s="7" t="s">
        <v>160</v>
      </c>
      <c r="I39" s="7" t="s">
        <v>202</v>
      </c>
      <c r="J39" s="5">
        <v>64892550.520000003</v>
      </c>
      <c r="K39" s="79" t="s">
        <v>133</v>
      </c>
      <c r="L39" s="79" t="s">
        <v>133</v>
      </c>
      <c r="M39" s="78">
        <v>5677</v>
      </c>
      <c r="N39" s="8" t="s">
        <v>119</v>
      </c>
      <c r="O39" s="8" t="s">
        <v>231</v>
      </c>
      <c r="P39" s="92" t="s">
        <v>84</v>
      </c>
      <c r="Q39" s="64">
        <v>800041433</v>
      </c>
      <c r="R39" s="1"/>
      <c r="S39" s="2">
        <v>42350</v>
      </c>
      <c r="T39" s="4" t="s">
        <v>93</v>
      </c>
      <c r="U39" s="2" t="s">
        <v>87</v>
      </c>
      <c r="V39" s="31" t="s">
        <v>233</v>
      </c>
      <c r="W39" s="2">
        <v>42352</v>
      </c>
      <c r="X39" s="5"/>
      <c r="Y39" s="5">
        <f>807513+153812</f>
        <v>961325</v>
      </c>
      <c r="Z39" s="6">
        <v>63931225.520000003</v>
      </c>
      <c r="AA39" s="5">
        <f t="shared" si="20"/>
        <v>64892550.520000003</v>
      </c>
      <c r="AB39" s="2">
        <v>42367</v>
      </c>
      <c r="AC39" s="2">
        <v>42549</v>
      </c>
      <c r="AD39" s="5">
        <f t="shared" ref="AD39" si="28">+AC39-AB39</f>
        <v>182</v>
      </c>
      <c r="AE39" s="92" t="s">
        <v>23</v>
      </c>
    </row>
    <row r="40" spans="2:31" ht="51.75" customHeight="1" x14ac:dyDescent="0.25">
      <c r="B40" s="78">
        <v>11969</v>
      </c>
      <c r="C40" s="10">
        <v>42350</v>
      </c>
      <c r="D40" s="11" t="s">
        <v>65</v>
      </c>
      <c r="E40" s="8" t="s">
        <v>79</v>
      </c>
      <c r="F40" s="48" t="s">
        <v>235</v>
      </c>
      <c r="G40" s="3">
        <v>332</v>
      </c>
      <c r="H40" s="7">
        <v>841316</v>
      </c>
      <c r="I40" s="7" t="s">
        <v>234</v>
      </c>
      <c r="J40" s="5">
        <v>8759475</v>
      </c>
      <c r="K40" s="79" t="s">
        <v>133</v>
      </c>
      <c r="L40" s="79" t="s">
        <v>133</v>
      </c>
      <c r="M40" s="78">
        <v>5678</v>
      </c>
      <c r="N40" s="8" t="s">
        <v>12</v>
      </c>
      <c r="O40" s="8" t="s">
        <v>236</v>
      </c>
      <c r="P40" s="92" t="s">
        <v>116</v>
      </c>
      <c r="Q40" s="64">
        <v>860524654</v>
      </c>
      <c r="R40" s="1"/>
      <c r="S40" s="2">
        <v>42350</v>
      </c>
      <c r="T40" s="4" t="s">
        <v>90</v>
      </c>
      <c r="U40" s="2" t="s">
        <v>63</v>
      </c>
      <c r="V40" s="31">
        <v>237015</v>
      </c>
      <c r="W40" s="2">
        <v>42352</v>
      </c>
      <c r="X40" s="5"/>
      <c r="Y40" s="5">
        <v>8759475</v>
      </c>
      <c r="Z40" s="6"/>
      <c r="AA40" s="5">
        <f t="shared" si="20"/>
        <v>8759475</v>
      </c>
      <c r="AB40" s="2">
        <v>42352</v>
      </c>
      <c r="AC40" s="2">
        <v>42369</v>
      </c>
      <c r="AD40" s="5">
        <f t="shared" ref="AD40:AD41" si="29">+AC40-AB40</f>
        <v>17</v>
      </c>
      <c r="AE40" s="92" t="s">
        <v>19</v>
      </c>
    </row>
    <row r="41" spans="2:31" ht="48.75" customHeight="1" x14ac:dyDescent="0.25">
      <c r="B41" s="78">
        <v>11965</v>
      </c>
      <c r="C41" s="10">
        <v>42352</v>
      </c>
      <c r="D41" s="11" t="s">
        <v>65</v>
      </c>
      <c r="E41" s="8" t="s">
        <v>79</v>
      </c>
      <c r="F41" s="48" t="s">
        <v>244</v>
      </c>
      <c r="G41" s="3">
        <v>346</v>
      </c>
      <c r="H41" s="7" t="s">
        <v>160</v>
      </c>
      <c r="I41" s="7" t="s">
        <v>202</v>
      </c>
      <c r="J41" s="5">
        <v>450631564.5</v>
      </c>
      <c r="K41" s="79" t="s">
        <v>133</v>
      </c>
      <c r="L41" s="79" t="s">
        <v>133</v>
      </c>
      <c r="M41" s="78">
        <v>5696</v>
      </c>
      <c r="N41" s="8" t="s">
        <v>119</v>
      </c>
      <c r="O41" s="8" t="s">
        <v>243</v>
      </c>
      <c r="P41" s="92" t="s">
        <v>83</v>
      </c>
      <c r="Q41" s="64">
        <v>860067479</v>
      </c>
      <c r="R41" s="1"/>
      <c r="S41" s="2">
        <v>42352</v>
      </c>
      <c r="T41" s="4" t="s">
        <v>100</v>
      </c>
      <c r="U41" s="2" t="s">
        <v>87</v>
      </c>
      <c r="V41" s="31" t="s">
        <v>245</v>
      </c>
      <c r="W41" s="2">
        <v>42353</v>
      </c>
      <c r="X41" s="5"/>
      <c r="Y41" s="5">
        <f>8700720+1657280</f>
        <v>10358000</v>
      </c>
      <c r="Z41" s="6">
        <v>440273564.5</v>
      </c>
      <c r="AA41" s="5">
        <f t="shared" si="20"/>
        <v>450631564.5</v>
      </c>
      <c r="AB41" s="2">
        <v>42359</v>
      </c>
      <c r="AC41" s="2">
        <v>42663</v>
      </c>
      <c r="AD41" s="5">
        <f t="shared" si="29"/>
        <v>304</v>
      </c>
      <c r="AE41" s="92" t="s">
        <v>246</v>
      </c>
    </row>
    <row r="42" spans="2:31" ht="42.75" customHeight="1" x14ac:dyDescent="0.25">
      <c r="B42" s="78">
        <v>11471</v>
      </c>
      <c r="C42" s="10">
        <v>42360</v>
      </c>
      <c r="D42" s="11" t="s">
        <v>65</v>
      </c>
      <c r="E42" s="8" t="s">
        <v>79</v>
      </c>
      <c r="F42" s="48" t="s">
        <v>247</v>
      </c>
      <c r="G42" s="3">
        <v>354</v>
      </c>
      <c r="H42" s="7"/>
      <c r="I42" s="7" t="s">
        <v>248</v>
      </c>
      <c r="J42" s="5">
        <v>22218600</v>
      </c>
      <c r="K42" s="79" t="s">
        <v>133</v>
      </c>
      <c r="L42" s="79" t="s">
        <v>133</v>
      </c>
      <c r="M42" s="78">
        <v>6002</v>
      </c>
      <c r="N42" s="8" t="s">
        <v>12</v>
      </c>
      <c r="O42" s="8" t="s">
        <v>249</v>
      </c>
      <c r="P42" s="92" t="s">
        <v>250</v>
      </c>
      <c r="Q42" s="64">
        <v>890900943</v>
      </c>
      <c r="R42" s="1"/>
      <c r="S42" s="2">
        <v>42360</v>
      </c>
      <c r="T42" s="4" t="s">
        <v>103</v>
      </c>
      <c r="U42" s="2" t="s">
        <v>62</v>
      </c>
      <c r="V42" s="31">
        <v>251315</v>
      </c>
      <c r="W42" s="2">
        <v>42361</v>
      </c>
      <c r="X42" s="5"/>
      <c r="Y42" s="5">
        <f>17975612+4242988</f>
        <v>22218600</v>
      </c>
      <c r="Z42" s="6"/>
      <c r="AA42" s="5">
        <f t="shared" si="20"/>
        <v>22218600</v>
      </c>
      <c r="AB42" s="2">
        <v>42361</v>
      </c>
      <c r="AC42" s="2">
        <v>42369</v>
      </c>
      <c r="AD42" s="5">
        <f t="shared" ref="AD42" si="30">+AC42-AB42</f>
        <v>8</v>
      </c>
      <c r="AE42" s="92" t="s">
        <v>20</v>
      </c>
    </row>
    <row r="43" spans="2:31" ht="37.5" customHeight="1" x14ac:dyDescent="0.25">
      <c r="M43" s="65"/>
      <c r="AE43" s="95"/>
    </row>
    <row r="44" spans="2:31" x14ac:dyDescent="0.25">
      <c r="AE44" s="95"/>
    </row>
    <row r="45" spans="2:31" x14ac:dyDescent="0.25">
      <c r="AE45" s="95"/>
    </row>
    <row r="46" spans="2:31" x14ac:dyDescent="0.25">
      <c r="AE46" s="95"/>
    </row>
    <row r="47" spans="2:31" x14ac:dyDescent="0.25">
      <c r="AE47" s="95"/>
    </row>
    <row r="48" spans="2:31" x14ac:dyDescent="0.25">
      <c r="AE48" s="95"/>
    </row>
    <row r="49" spans="31:31" x14ac:dyDescent="0.25">
      <c r="AE49" s="95"/>
    </row>
    <row r="50" spans="31:31" x14ac:dyDescent="0.25">
      <c r="AE50" s="95"/>
    </row>
    <row r="51" spans="31:31" x14ac:dyDescent="0.25">
      <c r="AE51" s="95"/>
    </row>
    <row r="52" spans="31:31" x14ac:dyDescent="0.25">
      <c r="AE52" s="95"/>
    </row>
    <row r="53" spans="31:31" x14ac:dyDescent="0.25">
      <c r="AE53" s="95"/>
    </row>
    <row r="54" spans="31:31" x14ac:dyDescent="0.25">
      <c r="AE54" s="95"/>
    </row>
    <row r="55" spans="31:31" x14ac:dyDescent="0.25">
      <c r="AE55" s="95"/>
    </row>
    <row r="56" spans="31:31" x14ac:dyDescent="0.25">
      <c r="AE56" s="95"/>
    </row>
    <row r="57" spans="31:31" x14ac:dyDescent="0.25">
      <c r="AE57" s="95"/>
    </row>
    <row r="58" spans="31:31" x14ac:dyDescent="0.25">
      <c r="AE58" s="95"/>
    </row>
    <row r="59" spans="31:31" x14ac:dyDescent="0.25">
      <c r="AE59" s="95"/>
    </row>
    <row r="60" spans="31:31" x14ac:dyDescent="0.25">
      <c r="AE60" s="95"/>
    </row>
    <row r="61" spans="31:31" x14ac:dyDescent="0.25">
      <c r="AE61" s="95"/>
    </row>
    <row r="62" spans="31:31" x14ac:dyDescent="0.25">
      <c r="AE62" s="95"/>
    </row>
    <row r="63" spans="31:31" x14ac:dyDescent="0.25">
      <c r="AE63" s="95"/>
    </row>
    <row r="64" spans="31:31" x14ac:dyDescent="0.25">
      <c r="AE64" s="95"/>
    </row>
    <row r="65" spans="31:38" x14ac:dyDescent="0.25">
      <c r="AE65" s="95"/>
    </row>
    <row r="66" spans="31:38" x14ac:dyDescent="0.25">
      <c r="AE66" s="95"/>
    </row>
    <row r="67" spans="31:38" x14ac:dyDescent="0.25">
      <c r="AE67" s="95"/>
    </row>
    <row r="68" spans="31:38" x14ac:dyDescent="0.25">
      <c r="AE68" s="95"/>
    </row>
    <row r="69" spans="31:38" x14ac:dyDescent="0.25">
      <c r="AE69" s="95"/>
    </row>
    <row r="70" spans="31:38" x14ac:dyDescent="0.25">
      <c r="AE70" s="95"/>
      <c r="AL70" s="46"/>
    </row>
    <row r="71" spans="31:38" x14ac:dyDescent="0.25">
      <c r="AE71" s="95"/>
      <c r="AL71" s="46"/>
    </row>
    <row r="72" spans="31:38" x14ac:dyDescent="0.25">
      <c r="AE72" s="95"/>
      <c r="AL72" s="46"/>
    </row>
    <row r="73" spans="31:38" x14ac:dyDescent="0.25">
      <c r="AL73" s="46"/>
    </row>
    <row r="74" spans="31:38" x14ac:dyDescent="0.25">
      <c r="AL74" s="46"/>
    </row>
    <row r="75" spans="31:38" x14ac:dyDescent="0.25">
      <c r="AL75" s="46"/>
    </row>
    <row r="76" spans="31:38" x14ac:dyDescent="0.25">
      <c r="AL76" s="46"/>
    </row>
    <row r="77" spans="31:38" x14ac:dyDescent="0.25">
      <c r="AL77" s="46"/>
    </row>
    <row r="78" spans="31:38" x14ac:dyDescent="0.25">
      <c r="AL78" s="46"/>
    </row>
    <row r="79" spans="31:38" x14ac:dyDescent="0.25">
      <c r="AL79" s="46"/>
    </row>
  </sheetData>
  <autoFilter ref="B1:AE42"/>
  <sortState ref="B234:DC258">
    <sortCondition ref="C234:C258"/>
  </sortState>
  <dataConsolidate/>
  <mergeCells count="11">
    <mergeCell ref="L2:L3"/>
    <mergeCell ref="G2:G3"/>
    <mergeCell ref="H2:H3"/>
    <mergeCell ref="I2:I3"/>
    <mergeCell ref="J2:J3"/>
    <mergeCell ref="K2:K3"/>
    <mergeCell ref="B2:B3"/>
    <mergeCell ref="C2:C3"/>
    <mergeCell ref="D2:D3"/>
    <mergeCell ref="E2:E3"/>
    <mergeCell ref="F2:F3"/>
  </mergeCells>
  <hyperlinks>
    <hyperlink ref="B5"/>
    <hyperlink ref="B19" r:id="rId1" display="https://www.contratos.gov.co/consultas/detalleProceso.do?numConstancia=15-12-4460571"/>
    <hyperlink ref="M19" r:id="rId2" display="C:\Users\39567488\Downloads\C_PROCESO_15-12-4460571_211001044_17686987 (1).pdf"/>
    <hyperlink ref="B20" r:id="rId3" display="https://www.secop.gov.co/CO1BusinessLine/Tendering/BuyerWorkArea/Index?DocUniqueIdentifier=CO1.BDOS.27502"/>
    <hyperlink ref="M20" r:id="rId4" display="https://www.secop.gov.co/CO1BusinessLine/Tendering/BuyerWorkArea/Index?DocUniqueIdentifier=CO1.BDOS.27502"/>
    <hyperlink ref="B21" r:id="rId5" display="http://www.contratos.gov.co/consultas/detalleProceso.do?numConstancia=15-12-4497272"/>
    <hyperlink ref="M21" r:id="rId6" display="http://www.contratos.gov.co/consultas/detalleProceso.do?numConstancia=15-12-4497272"/>
    <hyperlink ref="B22" r:id="rId7" display="http://www.contratos.gov.co/consultas/detalleProceso.do?numConstancia=15-13-4487861"/>
    <hyperlink ref="B23" r:id="rId8" display="http://www.contratos.gov.co/consultas/detalleProceso.do?numConstancia=15-12-4463614"/>
    <hyperlink ref="M23" r:id="rId9" display="http://www.contratos.gov.co/consultas/detalleProceso.do?numConstancia=15-12-4463614"/>
    <hyperlink ref="B25" r:id="rId10" display="http://www.contratos.gov.co/consultas/detalleProceso.do?numConstancia=15-12-4527678"/>
    <hyperlink ref="M25" r:id="rId11" display="http://www.contratos.gov.co/consultas/detalleProceso.do?numConstancia=15-12-4527678"/>
    <hyperlink ref="B26" r:id="rId12" display="http://www.colombiacompra.gov.co/es/amp-orden-de-compra/5419"/>
    <hyperlink ref="M26" r:id="rId13" display="http://www.colombiacompra.gov.co/es/amp-orden-de-compra/5419"/>
    <hyperlink ref="B27" r:id="rId14" display="http://www.colombiacompra.gov.co/es/amp-orden-de-compra/5420"/>
    <hyperlink ref="M27" r:id="rId15" display="http://www.colombiacompra.gov.co/es/amp-orden-de-compra/5420"/>
    <hyperlink ref="B28" r:id="rId16" display="http://www.colombiacompra.gov.co/es/amp-orden-de-compra/5421"/>
    <hyperlink ref="M28" r:id="rId17" display="http://www.colombiacompra.gov.co/es/amp-orden-de-compra/5421"/>
    <hyperlink ref="B29" r:id="rId18" display="http://www.colombiacompra.gov.co/es/amp-orden-de-compra/5422"/>
    <hyperlink ref="M29" r:id="rId19" display="http://www.colombiacompra.gov.co/es/amp-orden-de-compra/5422"/>
    <hyperlink ref="B30" r:id="rId20" display="http://www.colombiacompra.gov.co/es/amp-orden-de-compra/5522"/>
    <hyperlink ref="M30" r:id="rId21" display="http://www.colombiacompra.gov.co/es/amp-orden-de-compra/5522"/>
    <hyperlink ref="M31" r:id="rId22" display="http://www.colombiacompra.gov.co/es/amp-orden-de-compra/5593"/>
    <hyperlink ref="B31" r:id="rId23" display="http://www.colombiacompra.gov.co/es/amp-orden-de-compra/5593"/>
    <hyperlink ref="M32" r:id="rId24" display="http://www.colombiacompra.gov.co/es/amp-orden-de-compra/5608"/>
    <hyperlink ref="B32" r:id="rId25" display="http://www.colombiacompra.gov.co/es/amp-orden-de-compra/5608"/>
    <hyperlink ref="B34" r:id="rId26" display="http://www.colombiacompra.gov.co/es/amp-orden-de-compra/5620"/>
    <hyperlink ref="M34" r:id="rId27" display="http://www.colombiacompra.gov.co/es/amp-orden-de-compra/5620"/>
    <hyperlink ref="M35" r:id="rId28" display="http://www.colombiacompra.gov.co/es/amp-orden-de-compra/5621"/>
    <hyperlink ref="B35" r:id="rId29" display="http://www.colombiacompra.gov.co/es/amp-orden-de-compra/5621"/>
    <hyperlink ref="B37" r:id="rId30" display="http://www.colombiacompra.gov.co/es/amp-orden-de-compra/5675"/>
    <hyperlink ref="M37" r:id="rId31" display="http://www.colombiacompra.gov.co/es/amp-orden-de-compra/5675"/>
    <hyperlink ref="B39" r:id="rId32" display="http://www.colombiacompra.gov.co/es/amp-orden-de-compra/5677"/>
    <hyperlink ref="M39" r:id="rId33" display="http://www.colombiacompra.gov.co/es/amp-orden-de-compra/5677"/>
    <hyperlink ref="M40" r:id="rId34" display="http://www.colombiacompra.gov.co/es/amp-orden-de-compra/5678"/>
    <hyperlink ref="M38" r:id="rId35" display="http://www.colombiacompra.gov.co/es/amp-orden-de-compra/5676"/>
    <hyperlink ref="B38" r:id="rId36" display="http://www.colombiacompra.gov.co/es/amp-orden-de-compra/5676"/>
    <hyperlink ref="B36" r:id="rId37" display="http://www.colombiacompra.gov.co/es/amp-orden-de-compra/5659"/>
    <hyperlink ref="M36" r:id="rId38" display="http://www.colombiacompra.gov.co/es/amp-orden-de-compra/5659"/>
    <hyperlink ref="B41" r:id="rId39" display="http://www.colombiacompra.gov.co/es/amp-orden-de-compra/5696"/>
    <hyperlink ref="M41" r:id="rId40" display="http://www.colombiacompra.gov.co/es/amp-orden-de-compra/5696"/>
    <hyperlink ref="B42" r:id="rId41" display="http://www.colombiacompra.gov.co/es/amp-orden-de-compra/6002"/>
    <hyperlink ref="M42" r:id="rId42" display="http://www.colombiacompra.gov.co/es/amp-orden-de-compra/6002"/>
    <hyperlink ref="B2" r:id="rId43" display="https://www.contratos.gov.co/consultas/detalleProceso.do?numConstancia=15-11-4344897"/>
    <hyperlink ref="M2" r:id="rId44" display="C:\Users\39567488\Downloads\C_PROCESO_15-11-4344897_211001044_17611420.pdf"/>
    <hyperlink ref="M3" r:id="rId45" display="C:\Users\39567488\Downloads\C_PROCESO_15-11-4344897_211001044_17611492.pdf"/>
    <hyperlink ref="M15" r:id="rId46" display="C:\Users\39567488\Downloads\CAMC_PROCESO_15-13-4465700_211001044_17664165 (1).pdf"/>
    <hyperlink ref="B6" r:id="rId47" display="https://www.contratos.gov.co/consultas/detalleProceso.do?numConstancia=15-13-4423304"/>
    <hyperlink ref="M6" r:id="rId48" display="C:\Users\39567488\Downloads\CAMC_PROCESO_15-13-4423304_211001044_17394863 (2).pdf"/>
    <hyperlink ref="B4" r:id="rId49" display="https://www.contratos.gov.co/consultas/detalleProceso.do?numConstancia=15-9-409537"/>
    <hyperlink ref="M4" r:id="rId50" display="C:\Users\39567488\Downloads\C_PROCESO_15-9-409537_211001044_17562276 (3).pdf"/>
    <hyperlink ref="B7" r:id="rId51" display="https://www.contratos.gov.co/consultas/detalleProceso.do?numConstancia=15-13-4435830"/>
    <hyperlink ref="M7" r:id="rId52" display="C:\Users\39567488\Downloads\CAMC_PROCESO_15-13-4435830_211001044_17502140 (3).pdf"/>
    <hyperlink ref="B8" r:id="rId53" display="https://www.contratos.gov.co/consultas/detalleProceso.do?numConstancia=15-13-4446804"/>
    <hyperlink ref="M8" r:id="rId54" display="C:\Users\39567488\Downloads\CAMC_PROCESO_15-13-4446804_211001044_17536492 (2).pdf"/>
    <hyperlink ref="B9" r:id="rId55" display="https://www.contratos.gov.co/consultas/detalleProceso.do?numConstancia=15-13-4448081"/>
    <hyperlink ref="M9" r:id="rId56" display="C:\Users\39567488\Downloads\CAMC_PROCESO_15-13-4448081_211001044_17537026 (1).pdf"/>
    <hyperlink ref="B10" r:id="rId57" display="https://www.contratos.gov.co/consultas/detalleProceso.do?numConstancia=15-13-4405558"/>
    <hyperlink ref="M10" r:id="rId58" display="C:\Users\39567488\Downloads\CAMC_PROCESO_15-13-4405558_211001044_17445561.pdf"/>
    <hyperlink ref="B11" r:id="rId59" display="https://www.contratos.gov.co/consultas/detalleProceso.do?numConstancia=15-13-4407159"/>
    <hyperlink ref="M11" r:id="rId60" display="C:\Users\39567488\Downloads\CAMC_PROCESO_15-13-4407159_211001044_17446058.pdf"/>
    <hyperlink ref="B14" r:id="rId61" display="https://www.contratos.gov.co/consultas/detalleProceso.do?numConstancia=15-13-4447936"/>
    <hyperlink ref="M14" r:id="rId62" display="C:\Users\39567488\Downloads\CAMC_PROCESO_15-13-4447936_211001044_17610516.pdf"/>
    <hyperlink ref="B15" r:id="rId63" display="https://www.contratos.gov.co/consultas/detalleProceso.do?numConstancia=15-13-4465700"/>
    <hyperlink ref="B16" r:id="rId64" display="https://www.contratos.gov.co/consultas/detalleProceso.do?numConstancia=15-12-4406262"/>
    <hyperlink ref="M16" r:id="rId65" display="C:\Users\39567488\Downloads\C_PROCESO_15-12-4406262_211001044_17451627 (4).pdf"/>
    <hyperlink ref="B24" r:id="rId66" display="https://www.contratos.gov.co/consultas/detalleProceso.do?numConstancia=15-12-4512303"/>
  </hyperlinks>
  <pageMargins left="0.70866141732283472" right="0.70866141732283472" top="0.74803149606299213" bottom="0.78740157480314965" header="0.31496062992125984" footer="0.31496062992125984"/>
  <pageSetup paperSize="14" scale="47" fitToWidth="5" fitToHeight="20" orientation="landscape" r:id="rId6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CONTRATOS 2015</vt:lpstr>
      <vt:lpstr>'CONTRATOS 2015'!Área_de_impresión</vt:lpstr>
      <vt:lpstr>'CONTRATOS 2015'!Títulos_a_imprimir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2015-12-07T20:09:18Z</cp:lastPrinted>
  <dcterms:created xsi:type="dcterms:W3CDTF">2012-08-29T21:02:55Z</dcterms:created>
  <dcterms:modified xsi:type="dcterms:W3CDTF">2016-01-06T19:38:48Z</dcterms:modified>
  <cp:category>Contratos 2014</cp:category>
</cp:coreProperties>
</file>