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hidePivotFieldList="1" defaultThemeVersion="124226"/>
  <bookViews>
    <workbookView xWindow="120" yWindow="5205" windowWidth="19320" windowHeight="4875" tabRatio="615"/>
  </bookViews>
  <sheets>
    <sheet name="Procesos-Contratos Octubre-2016" sheetId="22" r:id="rId1"/>
  </sheets>
  <definedNames>
    <definedName name="_xlnm._FilterDatabase" localSheetId="0" hidden="1">'Procesos-Contratos Octubre-2016'!$A$1:$AY$31</definedName>
    <definedName name="_xlnm.Print_Area" localSheetId="0">'Procesos-Contratos Octubre-2016'!$B$1:$AS$1</definedName>
    <definedName name="millon">#REF!</definedName>
    <definedName name="_xlnm.Print_Titles" localSheetId="0">'Procesos-Contratos Octubre-2016'!$1:$1</definedName>
  </definedNames>
  <calcPr calcId="145621"/>
</workbook>
</file>

<file path=xl/calcChain.xml><?xml version="1.0" encoding="utf-8"?>
<calcChain xmlns="http://schemas.openxmlformats.org/spreadsheetml/2006/main">
  <c r="AR10" i="22" l="1"/>
  <c r="AR11" i="22"/>
  <c r="AR5" i="22" l="1"/>
  <c r="AG19" i="22" l="1"/>
  <c r="W19" i="22"/>
  <c r="AG20" i="22"/>
  <c r="AG22" i="22"/>
  <c r="AG21" i="22"/>
  <c r="AG23" i="22" l="1"/>
  <c r="AR30" i="22" l="1"/>
  <c r="AG30" i="22"/>
  <c r="W30" i="22"/>
  <c r="AR29" i="22" l="1"/>
  <c r="AG29" i="22"/>
  <c r="W29" i="22" l="1"/>
  <c r="AR28" i="22"/>
  <c r="AG28" i="22"/>
  <c r="W28" i="22"/>
  <c r="AR27" i="22"/>
  <c r="AG27" i="22"/>
  <c r="W27" i="22"/>
  <c r="AG24" i="22"/>
  <c r="AG25" i="22"/>
  <c r="AR26" i="22"/>
  <c r="AG26" i="22"/>
  <c r="W26" i="22"/>
  <c r="AR25" i="22"/>
  <c r="W25" i="22"/>
  <c r="AR24" i="22"/>
  <c r="W24" i="22"/>
  <c r="AJ30" i="22" l="1"/>
  <c r="A30" i="22"/>
  <c r="AJ29" i="22"/>
  <c r="A29" i="22"/>
  <c r="AJ28" i="22"/>
  <c r="A28" i="22"/>
  <c r="AJ27" i="22"/>
  <c r="A27" i="22"/>
  <c r="AJ26" i="22"/>
  <c r="A26" i="22"/>
  <c r="AJ25" i="22"/>
  <c r="A25" i="22"/>
  <c r="AJ24" i="22"/>
  <c r="A24" i="22"/>
  <c r="W12" i="22" l="1"/>
  <c r="W13" i="22"/>
  <c r="AR14" i="22"/>
  <c r="W14" i="22"/>
  <c r="W17" i="22"/>
  <c r="W16" i="22"/>
  <c r="AR31" i="22" l="1"/>
  <c r="AJ31" i="22"/>
  <c r="W31" i="22"/>
  <c r="A31" i="22"/>
  <c r="AR23" i="22" l="1"/>
  <c r="AJ23" i="22"/>
  <c r="A23" i="22"/>
  <c r="AJ22" i="22"/>
  <c r="AJ21" i="22"/>
  <c r="AR22" i="22"/>
  <c r="A22" i="22"/>
  <c r="AR21" i="22"/>
  <c r="A21" i="22"/>
  <c r="AR20" i="22"/>
  <c r="AJ20" i="22"/>
  <c r="A20" i="22"/>
  <c r="AR19" i="22"/>
  <c r="AJ19" i="22"/>
  <c r="A19" i="22"/>
  <c r="AR18" i="22" l="1"/>
  <c r="AJ18" i="22"/>
  <c r="A18" i="22"/>
  <c r="AR17" i="22"/>
  <c r="AJ17" i="22"/>
  <c r="A17" i="22"/>
  <c r="AR16" i="22"/>
  <c r="AJ16" i="22"/>
  <c r="A16" i="22"/>
  <c r="AR15" i="22"/>
  <c r="AJ15" i="22"/>
  <c r="W15" i="22"/>
  <c r="A15" i="22"/>
  <c r="AJ14" i="22"/>
  <c r="A14" i="22"/>
  <c r="AR13" i="22"/>
  <c r="AJ13" i="22"/>
  <c r="A13" i="22"/>
  <c r="AR12" i="22"/>
  <c r="AJ12" i="22"/>
  <c r="A12" i="22"/>
  <c r="W6" i="22"/>
  <c r="W5" i="22"/>
  <c r="W4" i="22"/>
  <c r="W3" i="22"/>
  <c r="AJ11" i="22"/>
  <c r="W11" i="22"/>
  <c r="A11" i="22"/>
  <c r="AR4" i="22" l="1"/>
  <c r="AR3" i="22"/>
  <c r="AJ4" i="22"/>
  <c r="A4" i="22"/>
  <c r="AR6" i="22"/>
  <c r="AJ10" i="22" l="1"/>
  <c r="W10" i="22"/>
  <c r="A10" i="22"/>
  <c r="AR9" i="22"/>
  <c r="AJ9" i="22"/>
  <c r="W9" i="22"/>
  <c r="A9" i="22"/>
  <c r="AR8" i="22" l="1"/>
  <c r="AJ8" i="22"/>
  <c r="W8" i="22"/>
  <c r="A8" i="22"/>
  <c r="AR7" i="22"/>
  <c r="AJ7" i="22"/>
  <c r="A7" i="22"/>
  <c r="AJ6" i="22" l="1"/>
  <c r="A6" i="22"/>
  <c r="AJ5" i="22"/>
  <c r="A5" i="22"/>
  <c r="AJ3" i="22"/>
  <c r="A3" i="22"/>
  <c r="AR2" i="22" l="1"/>
  <c r="AJ2" i="22"/>
  <c r="W2" i="22"/>
  <c r="A2" i="22"/>
</calcChain>
</file>

<file path=xl/comments1.xml><?xml version="1.0" encoding="utf-8"?>
<comments xmlns="http://schemas.openxmlformats.org/spreadsheetml/2006/main">
  <authors>
    <author>Carolina Palma Ortiz</author>
  </authors>
  <commentList>
    <comment ref="B1" authorId="0">
      <text>
        <r>
          <rPr>
            <sz val="9"/>
            <color indexed="81"/>
            <rFont val="Tahoma"/>
            <family val="2"/>
          </rPr>
          <t xml:space="preserve">Nombre del profesional que adelante el proceso
</t>
        </r>
      </text>
    </comment>
  </commentList>
</comments>
</file>

<file path=xl/sharedStrings.xml><?xml version="1.0" encoding="utf-8"?>
<sst xmlns="http://schemas.openxmlformats.org/spreadsheetml/2006/main" count="697" uniqueCount="292">
  <si>
    <t>No PROCESO</t>
  </si>
  <si>
    <t>MODALIDAD</t>
  </si>
  <si>
    <t>No. CONTRATO</t>
  </si>
  <si>
    <t>ESTADO</t>
  </si>
  <si>
    <t>TIPO DE CONTRATO</t>
  </si>
  <si>
    <t>CONTRATISTA</t>
  </si>
  <si>
    <t>OBJETO</t>
  </si>
  <si>
    <t>APROBACION</t>
  </si>
  <si>
    <t xml:space="preserve">VIGENCIA </t>
  </si>
  <si>
    <t>AMPARO</t>
  </si>
  <si>
    <t>%</t>
  </si>
  <si>
    <t>LUZ REINELDA SANCHEZ GIL</t>
  </si>
  <si>
    <t>NOMBRE</t>
  </si>
  <si>
    <t>A CARGO</t>
  </si>
  <si>
    <t>FECHA DE TERMINACION</t>
  </si>
  <si>
    <t>NO REQUIERE</t>
  </si>
  <si>
    <t>IBETH SENOVIA GUTIERREZ GUARDO</t>
  </si>
  <si>
    <t>DIAS</t>
  </si>
  <si>
    <t>FRANK DANIEL RAMOS CHAPARRO</t>
  </si>
  <si>
    <t>KEIBER ALEXANDER COLORADO LANDAZURI</t>
  </si>
  <si>
    <t>FECHA INICIO</t>
  </si>
  <si>
    <t>LEONIDAS ALBERTO PONCE CALVO</t>
  </si>
  <si>
    <t>DV</t>
  </si>
  <si>
    <t>LUGAR EJECUCION
DEPARTAMENTO</t>
  </si>
  <si>
    <t>LUGAR EJECUCION
MUNICIPIO</t>
  </si>
  <si>
    <t>CARLOS JULIO PERILLA JIMENO</t>
  </si>
  <si>
    <t>NA</t>
  </si>
  <si>
    <t>SERGIO ANDRES BLANCO SUAREZ</t>
  </si>
  <si>
    <t>ASEGURADORA</t>
  </si>
  <si>
    <t>TOTAL CONTRATO</t>
  </si>
  <si>
    <t>NOMBRE SUPERVISOR</t>
  </si>
  <si>
    <t>JUAN MANUEL CAICEDO CARDONA</t>
  </si>
  <si>
    <t>MARIA TERESA JIMENEZ FERNANDEZ</t>
  </si>
  <si>
    <t>ROLANDO GARNICA ARIAS</t>
  </si>
  <si>
    <t>FECHA PUBLICACION PROCESO</t>
  </si>
  <si>
    <t>CDP</t>
  </si>
  <si>
    <t>RUBRO</t>
  </si>
  <si>
    <t>extemporaneidad</t>
  </si>
  <si>
    <t>fecha de publicacion CONTRATO</t>
  </si>
  <si>
    <t>SIRECI</t>
  </si>
  <si>
    <t>NUMERO RP</t>
  </si>
  <si>
    <t>NOMBRE DE CODIGO</t>
  </si>
  <si>
    <t>IDENTIFICACION</t>
  </si>
  <si>
    <t>CONSECUTIVO PLAN</t>
  </si>
  <si>
    <t>OFICINA DE COMUNICACIONES</t>
  </si>
  <si>
    <t>SUBDIRECCIÓN DE EXTRANJERÍA</t>
  </si>
  <si>
    <t>JUAN ALEJANDRO OLAYA CARDONA</t>
  </si>
  <si>
    <t>ETAPA</t>
  </si>
  <si>
    <t>CODIGO UNSCSP</t>
  </si>
  <si>
    <t>FECHA LIQUIDACION</t>
  </si>
  <si>
    <t>VALOR PROCESO</t>
  </si>
  <si>
    <t>Servicios de personal temporal</t>
  </si>
  <si>
    <t>CELEBRADO</t>
  </si>
  <si>
    <t>EJECUCIÓN</t>
  </si>
  <si>
    <t>Fecha de Firma</t>
  </si>
  <si>
    <t>PRESTACIÓN DE SERVCIOS</t>
  </si>
  <si>
    <t>BOGOTÁ D.C.</t>
  </si>
  <si>
    <t>A-1-0-2-14</t>
  </si>
  <si>
    <t>CAROLINA</t>
  </si>
  <si>
    <t>DIRECTA</t>
  </si>
  <si>
    <t>CAUSAL</t>
  </si>
  <si>
    <t>PRESTACIÓN SERVICIOS PROFESIONALES</t>
  </si>
  <si>
    <t>EXCLUSIVIDAD</t>
  </si>
  <si>
    <t>C-223-1002-1</t>
  </si>
  <si>
    <t>CONVOCADO</t>
  </si>
  <si>
    <t>PRESTACIÓN DE SERVICIO</t>
  </si>
  <si>
    <t>7</t>
  </si>
  <si>
    <t>0</t>
  </si>
  <si>
    <t>1</t>
  </si>
  <si>
    <t>LICITACIÓN</t>
  </si>
  <si>
    <t>SELECCIÓN ABREVIADA</t>
  </si>
  <si>
    <t>SUBASTA</t>
  </si>
  <si>
    <t>CLAUDIA A.</t>
  </si>
  <si>
    <t>ALEJANDRA</t>
  </si>
  <si>
    <t>CHOCO</t>
  </si>
  <si>
    <t>VALOR CONTRATO 2016</t>
  </si>
  <si>
    <t>NIVEL CENTRAL</t>
  </si>
  <si>
    <t>SUBDIRECCION DE TALENTO HUMANO</t>
  </si>
  <si>
    <t>REGIONAL ORIENTE</t>
  </si>
  <si>
    <t>MENOR CUANTIA</t>
  </si>
  <si>
    <t>REGIONAL EJE CAFETERO</t>
  </si>
  <si>
    <t>A-2-0-4-7-5</t>
  </si>
  <si>
    <t>COMPRAVENTA</t>
  </si>
  <si>
    <t>2</t>
  </si>
  <si>
    <t>9</t>
  </si>
  <si>
    <t>3</t>
  </si>
  <si>
    <t>REGIONAL ANTIOQUIA</t>
  </si>
  <si>
    <t>NIVEL NACIONAL</t>
  </si>
  <si>
    <t>ACUERDO MARCO DE PRECIOS</t>
  </si>
  <si>
    <t>Seguros de vida, salud y accidente</t>
  </si>
  <si>
    <t>A-2-0-4-9-13</t>
  </si>
  <si>
    <t>SOAT</t>
  </si>
  <si>
    <t>8</t>
  </si>
  <si>
    <t>PRESTACIÓN DE SERVICIOS</t>
  </si>
  <si>
    <t>6</t>
  </si>
  <si>
    <t>Servicios de capacitación vocacional no - científica</t>
  </si>
  <si>
    <t>5</t>
  </si>
  <si>
    <t>SEGUROS DEL ESTADO</t>
  </si>
  <si>
    <t>JHAYDIWE FERNANDA FORERO NOREÑA</t>
  </si>
  <si>
    <t>20%; 10%; 20%; 200 SMMLV</t>
  </si>
  <si>
    <t>PRESTACIÓN DE SERVICIOS PROFESIONALES</t>
  </si>
  <si>
    <t>Servicios de noticias y publicidad</t>
  </si>
  <si>
    <t>SUSCRIPCIÓN PERIODICO</t>
  </si>
  <si>
    <t>EXTENSIÓN DE GARANTÍA</t>
  </si>
  <si>
    <t>C-520-1002-1</t>
  </si>
  <si>
    <t>DANIELA</t>
  </si>
  <si>
    <t>SEBASTIAN</t>
  </si>
  <si>
    <t>LEONARDO SIERRA JIMENEZ</t>
  </si>
  <si>
    <t>MÍNIMA CUANTÍA</t>
  </si>
  <si>
    <t>TECNOLOGIAS DE LA INFORMACION</t>
  </si>
  <si>
    <t>LICENCIAMIENTO</t>
  </si>
  <si>
    <t>A-2-0-4-2-2</t>
  </si>
  <si>
    <t>NATHALIA</t>
  </si>
  <si>
    <t>ORLANDO REYES</t>
  </si>
  <si>
    <t>NATHALIA CORTES MAYA</t>
  </si>
  <si>
    <t>OBRA</t>
  </si>
  <si>
    <t>CAMILA</t>
  </si>
  <si>
    <t xml:space="preserve">20%; 10%; 20%; </t>
  </si>
  <si>
    <t>SECOP II</t>
  </si>
  <si>
    <t>VALOR HONORARIOS MENSUAL Y/O CANON</t>
  </si>
  <si>
    <t>CUMPLIMIENTO; SALARIOS; CALIDAD SERVICIOS</t>
  </si>
  <si>
    <t>CUCUTA</t>
  </si>
  <si>
    <t>AREA DE LA  NECESIDAD</t>
  </si>
  <si>
    <t>C-113-1002-1</t>
  </si>
  <si>
    <t>VALOR VF 2017</t>
  </si>
  <si>
    <t>VALOR VF 2018</t>
  </si>
  <si>
    <t>NORTE DE SANTANDER</t>
  </si>
  <si>
    <t>Contratar un seminario en actualización en contratación estatal para los funcionarios de Migración Colombia, de conformidad con las condiciones y especificaciones establecidas en los estudios previos y en la propuesta del contratista.</t>
  </si>
  <si>
    <t>51016</t>
  </si>
  <si>
    <t>CÁMARA DE COMERCIO DE BOGOTÁ</t>
  </si>
  <si>
    <t>Adquisición de equipos de computo, escaner y multifuncional, de acuerdo con las especificaciones técnicas de la Unidad Administrativa Especial Migración Colombia.</t>
  </si>
  <si>
    <t>EQUIPO DE COMPUTO</t>
  </si>
  <si>
    <t>Computadores</t>
  </si>
  <si>
    <t>49016</t>
  </si>
  <si>
    <t>CUMPLIMIENTO; CALIDAD BIENES; PROVISIÓN REPUESTOS</t>
  </si>
  <si>
    <t xml:space="preserve">20%; 20%; 20%; </t>
  </si>
  <si>
    <t>Contratar la renovación, actualización, licenciamiento y soporte técnico de la solución de firewall, de conformidad con las especificaciones de la Unidad Administrativa Migración Colombia.</t>
  </si>
  <si>
    <t>Equipo de seguridad de red</t>
  </si>
  <si>
    <t>49116</t>
  </si>
  <si>
    <t>RENOVACIÓN LICENCIAMIENTO</t>
  </si>
  <si>
    <t>PROYECTO DE PLIEGO</t>
  </si>
  <si>
    <t>Contratar una solución llave en mano para manejo de recargos y compensatorios de los funcionarios que prestan sus servicios bajo el esquema de turnos de trabajo en Migración Colombia.-</t>
  </si>
  <si>
    <t>Software funcional específico de la empresa</t>
  </si>
  <si>
    <t>49316</t>
  </si>
  <si>
    <t>721015
721211
721515
721519</t>
  </si>
  <si>
    <t>Servicios de apoyo a la contrucción.
Servicios de construcción de edificios generales y de oficina.
Servicios de sistemas eléctricos
Servicios de albañilería y mampostería.</t>
  </si>
  <si>
    <t>CUMPLIMIENTO; SALARIOS; ESTALIBILIDAD OBRA; RESPONSABILIDAD CIVIL EXTRACONTRACTUAL</t>
  </si>
  <si>
    <t>Adquirir la suscripción de licenciamiento del Software Adobe Creative Cloud, incluido soporte, de conformidad con las especificaciones técnicas de la Unidad Administrativa Especial Migración Colombia</t>
  </si>
  <si>
    <t>Software de edición y creación de contenidos</t>
  </si>
  <si>
    <t>54216</t>
  </si>
  <si>
    <t>LICENCIA Y SOPORTE</t>
  </si>
  <si>
    <t>Contratar la suscripción al periódico La República, con destino a diferentes dependencias de la Unidad Administrativa Especial Migración Colombia.</t>
  </si>
  <si>
    <t>51416</t>
  </si>
  <si>
    <t>EIDTORIAL EL GLOBO S.A.</t>
  </si>
  <si>
    <t>Prestación de servicios profesionales a la Subdirección de Extranjería consistentes en la definición, formulación e implementación de controles relacionados con la seguridad de la información de Migración Colombia, de acuerdo a las condiciones y especificaciones técnicas descritas en los Estudios Previos y a la Propuesta presentada por EL CONTRATISTA.</t>
  </si>
  <si>
    <t>46716</t>
  </si>
  <si>
    <t>JOSÉ MANUEL PIRATOBA LEMUS</t>
  </si>
  <si>
    <t>GLORIA ELSA LEON PERDOMO</t>
  </si>
  <si>
    <t>Contratar la extensión de la garantía para las lectoras 3M Modelo AT9000 y actualización del software AssureID, que contempla mantenimiento preventivo, correctivo, suministro de repuestos y soporte, de conformidad con el cuadro de cantidades y especificaciones de la Unidad Administrativa Especial Migración Colombia.</t>
  </si>
  <si>
    <t>Dispositivos informáticos de entrada de datos</t>
  </si>
  <si>
    <t>COMPRAVENTA EQUIPOS</t>
  </si>
  <si>
    <t>3M COLOMBIA S.A.</t>
  </si>
  <si>
    <t>CUMPLIMIENTO 20%; SALARIOS 10%; CALIDA SERVICIO 20%</t>
  </si>
  <si>
    <t xml:space="preserve">ALEX FERNEY HINCAPIE NUÑEZ </t>
  </si>
  <si>
    <t>INGENIAN SOFTWARE SAS</t>
  </si>
  <si>
    <t>REDECOMPUTO LIMITADA</t>
  </si>
  <si>
    <t>DIAZ PUYO JUAN PABLO / TECNOMUSIC</t>
  </si>
  <si>
    <t>El CONTRATISTA, en virtud de sus condiciones académicas, se obliga para con MIGRACION COLOMBIA, a prestar los servicios profesionales, con autonomía técnica y administrativa, consistentes en diseñar y realizar un taller en temas relacionados con el Servicio al cliente durante el encuentro anual de directivos de la Unidad Administrativa Especial Migración Colombia.</t>
  </si>
  <si>
    <t>Entrenamiento en servicio y desarrollo de mano de obra</t>
  </si>
  <si>
    <t>57116</t>
  </si>
  <si>
    <t>EMPRESA PLAN SUEÑO POSIBLE SAS</t>
  </si>
  <si>
    <t>SAFETY IN DEEP</t>
  </si>
  <si>
    <t>OFICOMCO SAS</t>
  </si>
  <si>
    <t>Adquirir la extensión de garantía para los servidores marca Hewlett-Packard, con su debido soporte, que hacen parte de la plataforma tecnológica de la Unidad Administrativa Especial Migración Colombia</t>
  </si>
  <si>
    <t>Ingenieria de software o hardware</t>
  </si>
  <si>
    <t>55216</t>
  </si>
  <si>
    <t>Adquirir la extensión de garantía para los servidores marca DELL, con su debido soporte, que hacen parte de la plataforma tecnológica de la Unidad Administrativa Especial Migración Colombia.</t>
  </si>
  <si>
    <t>55316</t>
  </si>
  <si>
    <t>Contratar la prestación de servicios de un operador logístico que cuente con los medios idóneos para el desmonte traslado y montaje de los bienes situados en la Sede de la Regional Oriente ubicada en la Av. 1 # 28-57 San Rafael, y trasladarlos al CEDAC ubicado en la Calle 22 # 8N-47 Zona Industrial, y/o al Puesto de Control Migratorio Terrestre, ubicado en el sector de “Tienditas” en la ciudad de Cúcuta Norte de Santander.</t>
  </si>
  <si>
    <t>Transporte de carga por carretera</t>
  </si>
  <si>
    <t>56816</t>
  </si>
  <si>
    <t>A-2-0-4-6-3</t>
  </si>
  <si>
    <t xml:space="preserve">SERVICIO DE TRANSPORTE </t>
  </si>
  <si>
    <t>Contratar la adquisición de mobiliario para la dotación de las áreas administrativas, atención al ciudadano y sala transitoria de Migración Colombia en el nuevo puesto de control Migratorio Terrestre, ubicado en el sector de Tienditas Cúcuta Norte de Santander.</t>
  </si>
  <si>
    <t>Muebles de Oficina</t>
  </si>
  <si>
    <t>56616</t>
  </si>
  <si>
    <t>MOBILIARIO DE OFICIA</t>
  </si>
  <si>
    <t>CUMPLIMIENTO; SALARIOS; CALIDAD DE BIENES</t>
  </si>
  <si>
    <t>Contratar obras para la adecuación del Centro Facilitador de Servicios Migratorios (CFSM) de Migración Colombia en la ciudad de Barranquilla - Atlántico.</t>
  </si>
  <si>
    <t>ATLANTICO</t>
  </si>
  <si>
    <t>BARRANQUILLA</t>
  </si>
  <si>
    <t>Contratar obras para la adecuación de la infraestructura física del Puesto de Control Migratorio Marítimo - PCMM localizado en el corregimiento de capurganá (chocó).-</t>
  </si>
  <si>
    <t>54616</t>
  </si>
  <si>
    <t>54416</t>
  </si>
  <si>
    <t>CAPURGANA</t>
  </si>
  <si>
    <t>VALLE DEL CAUCA</t>
  </si>
  <si>
    <t>PCMM BUENAVENTURA</t>
  </si>
  <si>
    <t>Contratar las obras correspondientes a la segunda etapa de la adecuación de la infraestructura física del Puesto de Control Migratorio Marítimo ¿ PCMM localizado en el municipio de Buenaventura.</t>
  </si>
  <si>
    <t>54316</t>
  </si>
  <si>
    <t>La entidad cuenta con un parque automotor a nivel nacional que apoya la misión y funcionamiento administrativo y operativo de Migración Colombia. De acuerdo con las obligaciones de carácter legal para estos vehículos se hace necesario garantizar el Seguro Obligatorio -SOAT, acorde con las disposiciones de Ley sobre el particular</t>
  </si>
  <si>
    <t xml:space="preserve">
SEGUROS GENERALES SURAMERICANA S.A.</t>
  </si>
  <si>
    <t xml:space="preserve">
SERVIASEO S.A.</t>
  </si>
  <si>
    <t>PRESTACIÓN SE SERVICIOS</t>
  </si>
  <si>
    <t>ASEO Y CAFETERIA</t>
  </si>
  <si>
    <t>La Unidad Administrativa Especial Migración Colombia, en aras de garantizar el cumplimiento de las funciones definidas en el Decreto 4062 de 2011, debe ofrecer tanto a la ciudadanía como a sus funcionarios, los servicios básicos de aseo, cafetería y servicios generales en sus instalaciones, que coadyuven al normal desarrollo de las actividades propias del día a día</t>
  </si>
  <si>
    <t>OLGA MORANTES GALLARDO</t>
  </si>
  <si>
    <t xml:space="preserve">
UNIÓN TEMPORAL SEISO - SERCONAL</t>
  </si>
  <si>
    <t>La Unidad Administrativa Especial Migración Colombia, en aras de garantizar el cumplimiento de las funciones definidas en el Decreto 4062 de 2011, debe ofrecer tanto a la ciudadanía como a sus funcionarios, los servicios básicos de aseo, cafetería y servicios generales en sus instalaciones, que coadyuven al normal desarrollo de las actividades propias del día a día.-</t>
  </si>
  <si>
    <t>La Unidad Administrativa Especial Migración Colombia, en aras de garantizar el cumplimiento de las funciones definidas en el Decreto 4062 de 2011, debe ofrecer tanto a la ciudadanía como a sus funcionarios, los servicios básicos de aseo, cafetería y servicios generales en sus instalaciones, que coadyuven al normal desarrollo de las actividades propias del día a día,</t>
  </si>
  <si>
    <t>ELISABETH USECHE MARIN</t>
  </si>
  <si>
    <t xml:space="preserve">
UNIÓN TEMPORAL CCEFICIENTE</t>
  </si>
  <si>
    <t>LILIANA CASTELLANOS TORRES</t>
  </si>
  <si>
    <t>META</t>
  </si>
  <si>
    <t>VILLAVICENICO</t>
  </si>
  <si>
    <t>OFICINA DE TECNOLOGIA</t>
  </si>
  <si>
    <t>Contratar el servicio en modalidad de fábrica de software, para desarrollar  nuevas funcionalidades, mantenimiento a los módulos existentes y soporte a las aplicaciones actuales con que cuenta la Entidad</t>
  </si>
  <si>
    <t>432315
811115</t>
  </si>
  <si>
    <t>Software funcional específico de una empresa
Ingeniería de software o hardware</t>
  </si>
  <si>
    <t>Vig.2016 $150.000.000
Vig.2017 $1.782.000.000
Vig. 2018 $1.039.500.000</t>
  </si>
  <si>
    <t xml:space="preserve">44916
</t>
  </si>
  <si>
    <t>PUBLICACIÓN PROYECTO DE PLIEGOS</t>
  </si>
  <si>
    <t>FÁBRICA DE SOFTWARE</t>
  </si>
  <si>
    <t>SUBDIRECCIÓN ADMINISTRATIVA Y FINACIERA</t>
  </si>
  <si>
    <t>ECOHABITAT SAS</t>
  </si>
  <si>
    <t>SAYGO CONSTRUCCIONES SAS</t>
  </si>
  <si>
    <t>CIVING INGENIERIA LTDA.</t>
  </si>
  <si>
    <t>JAIME HORCION PAEZ HUERTAS / HORAMA MUEBLES</t>
  </si>
  <si>
    <t>ORIGIN IT SAS</t>
  </si>
  <si>
    <t>MICROHOME LTDA.</t>
  </si>
  <si>
    <t>SANTA MARTA, RIOHACHA, VALLEDUPAR, PARAGUACHON</t>
  </si>
  <si>
    <t>761115
901017</t>
  </si>
  <si>
    <t xml:space="preserve">Servicios de limpieza y mantenimiento de edificios generales y de oficinas
</t>
  </si>
  <si>
    <t>49416</t>
  </si>
  <si>
    <t>SUBDIRECCIÓN ADMINISTRATIVA Y FINACIERA - REGION 1</t>
  </si>
  <si>
    <t>UNIÓN TEMPORAL CCEFICIENTE</t>
  </si>
  <si>
    <t>212216
716</t>
  </si>
  <si>
    <t>SUBDIRECCIÓN ADMINISTRATIVA Y FINACIERA - REGION 6</t>
  </si>
  <si>
    <t xml:space="preserve"> La Unidad Administrativa Especial Migración Colombia, en aras de garantizar el cumplimiento de las funciones definidas en el Decreto 4062 de 2011, debe ofrecer tanto a la ciudadanía como a sus funcionarios, los servicios básicos de aseo, cafetería y servicios generales en sus instalaciones, que coadyuven al normal desarrollo de las actividades propias del día a día</t>
  </si>
  <si>
    <t>50016</t>
  </si>
  <si>
    <t>A-2-0-4-5-8
A-2-0-4-5-9</t>
  </si>
  <si>
    <t>REGIÓN 1 GUAJIRA</t>
  </si>
  <si>
    <t>IPIALES, RUMICHACA, PASTO, TUMACO, CHILES, SAN MIGUEL</t>
  </si>
  <si>
    <t>UNIÓN TEMPORAL ÉLITE</t>
  </si>
  <si>
    <t>212716
1216</t>
  </si>
  <si>
    <t>ANA MERCEDES FIGUEROA RAMÍREZ</t>
  </si>
  <si>
    <t>SUBDIRECCIÓN ADMINISTRATIVA Y FINACIERA - REGION 7</t>
  </si>
  <si>
    <t>50116</t>
  </si>
  <si>
    <t>REGIÓN 6 NARIÑO</t>
  </si>
  <si>
    <t>REGIÓN 7</t>
  </si>
  <si>
    <t>NEIVA, IBAGUÉ, PTO LEGUIZAMO</t>
  </si>
  <si>
    <t>UNIÓN TEMORAL SERVIACTIVA 2014</t>
  </si>
  <si>
    <t>211916
416</t>
  </si>
  <si>
    <t>SUBDIRECCIÓN ADMINISTRATIVA Y FINACIERA - REGION 2</t>
  </si>
  <si>
    <t>REGIÓN 2 CARIBE</t>
  </si>
  <si>
    <t>BARRANQUILLA, MONTERIA, SINCELEJO</t>
  </si>
  <si>
    <t>49616</t>
  </si>
  <si>
    <t>UNIÓN TEMPORAL SEISO -SERCONAL</t>
  </si>
  <si>
    <t>212616
1116</t>
  </si>
  <si>
    <t>SUBDIRECCIÓN ADMINISTRATIVA Y FINACIERA - REGION 11</t>
  </si>
  <si>
    <t>50416</t>
  </si>
  <si>
    <t>REGIÓN 11</t>
  </si>
  <si>
    <t>NIVEL CENTRAL
BOGOTÁ D.C.</t>
  </si>
  <si>
    <t>UNIÓN TEMPORAL LADOINSA 2014</t>
  </si>
  <si>
    <t>212116
616</t>
  </si>
  <si>
    <t>JIMMY GAITAN</t>
  </si>
  <si>
    <t>SUBDIRECCIÓN ADMINISTRATIVA Y FINACIERA - REGION 5</t>
  </si>
  <si>
    <t>REGIÓN 5</t>
  </si>
  <si>
    <t>OCCIDENTE</t>
  </si>
  <si>
    <t>49916</t>
  </si>
  <si>
    <t>CLEANER S.A.</t>
  </si>
  <si>
    <t>212516
1016</t>
  </si>
  <si>
    <t>JUAN CARLOS BALCAZAR</t>
  </si>
  <si>
    <t>SUBDIRECCIÓN ADMINISTRATIVA Y FINACIERA - REGION 8</t>
  </si>
  <si>
    <t>50216</t>
  </si>
  <si>
    <t>ANDINA</t>
  </si>
  <si>
    <t>212416
916</t>
  </si>
  <si>
    <t>CARLOS ARCHILA</t>
  </si>
  <si>
    <t>SUBDIRECCIÓN ADMINISTRATIVA Y FINACIERA - REGION 10</t>
  </si>
  <si>
    <t>50316</t>
  </si>
  <si>
    <t>212316
816</t>
  </si>
  <si>
    <t>SUBDIRECCIÓN ADMINISTRATIVA Y FINACIERA - REGION 3</t>
  </si>
  <si>
    <t>REGIÓN ANTIOQUIA</t>
  </si>
  <si>
    <t>49716</t>
  </si>
  <si>
    <t>212016
516</t>
  </si>
  <si>
    <t>SUBDIRECCIÓN ADMINISTRATIVA Y FINACIERA - REGION 4</t>
  </si>
  <si>
    <t>REGIÓN EJE CAFETERO</t>
  </si>
  <si>
    <t>212816
1316</t>
  </si>
  <si>
    <t>SUBDIRECCIÓN ADMINISTRATIVA Y FINACIERA - REGION 9</t>
  </si>
  <si>
    <t>49516</t>
  </si>
  <si>
    <t>211816
316</t>
  </si>
  <si>
    <t>56716</t>
  </si>
  <si>
    <t>CHUB 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</si>
</sst>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yyyy/mm/dd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/>
    <xf numFmtId="49" fontId="8" fillId="0" borderId="0">
      <alignment horizontal="left" vertical="center"/>
    </xf>
  </cellStyleXfs>
  <cellXfs count="90">
    <xf numFmtId="0" fontId="0" fillId="0" borderId="0" xfId="0"/>
    <xf numFmtId="0" fontId="4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vertical="center" wrapText="1"/>
    </xf>
    <xf numFmtId="3" fontId="4" fillId="0" borderId="1" xfId="1" applyNumberFormat="1" applyFont="1" applyFill="1" applyBorder="1" applyAlignment="1">
      <alignment vertical="center"/>
    </xf>
    <xf numFmtId="49" fontId="5" fillId="2" borderId="1" xfId="3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14" fontId="5" fillId="2" borderId="1" xfId="3" applyNumberFormat="1" applyFont="1" applyFill="1" applyBorder="1" applyAlignment="1">
      <alignment horizontal="center" vertical="center" wrapText="1"/>
    </xf>
    <xf numFmtId="166" fontId="4" fillId="0" borderId="1" xfId="1" applyNumberFormat="1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1" fontId="5" fillId="2" borderId="1" xfId="1" applyNumberFormat="1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4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9" fontId="4" fillId="0" borderId="1" xfId="2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0" xfId="1" applyNumberFormat="1" applyFont="1" applyFill="1" applyAlignment="1">
      <alignment horizontal="center" vertical="center"/>
    </xf>
    <xf numFmtId="14" fontId="4" fillId="0" borderId="0" xfId="1" applyNumberFormat="1" applyFont="1" applyFill="1" applyAlignment="1">
      <alignment horizontal="center" vertical="center"/>
    </xf>
    <xf numFmtId="43" fontId="4" fillId="0" borderId="0" xfId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49" fontId="4" fillId="0" borderId="0" xfId="1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9" fontId="4" fillId="0" borderId="0" xfId="2" applyFont="1" applyFill="1" applyAlignment="1">
      <alignment horizontal="center" vertical="center" wrapText="1"/>
    </xf>
    <xf numFmtId="49" fontId="4" fillId="0" borderId="0" xfId="2" applyNumberFormat="1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right"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16" fontId="4" fillId="0" borderId="1" xfId="0" applyNumberFormat="1" applyFont="1" applyFill="1" applyBorder="1" applyAlignment="1">
      <alignment horizontal="center" vertical="center" wrapText="1"/>
    </xf>
    <xf numFmtId="0" fontId="6" fillId="0" borderId="1" xfId="9" applyNumberForma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right" vertical="center" wrapText="1"/>
    </xf>
    <xf numFmtId="4" fontId="4" fillId="0" borderId="1" xfId="1" applyNumberFormat="1" applyFont="1" applyFill="1" applyBorder="1" applyAlignment="1">
      <alignment horizontal="left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" fontId="4" fillId="0" borderId="0" xfId="1" applyNumberFormat="1" applyFont="1" applyFill="1" applyAlignment="1">
      <alignment horizontal="center" vertical="center"/>
    </xf>
    <xf numFmtId="14" fontId="4" fillId="0" borderId="1" xfId="0" applyNumberFormat="1" applyFont="1" applyFill="1" applyBorder="1" applyAlignment="1">
      <alignment vertical="center"/>
    </xf>
    <xf numFmtId="14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1" xfId="9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justify" vertical="top" wrapText="1"/>
    </xf>
    <xf numFmtId="1" fontId="4" fillId="0" borderId="0" xfId="0" applyNumberFormat="1" applyFont="1" applyFill="1" applyBorder="1" applyAlignment="1">
      <alignment horizontal="center" vertical="center"/>
    </xf>
    <xf numFmtId="14" fontId="5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justify" vertical="top" wrapText="1"/>
    </xf>
    <xf numFmtId="1" fontId="4" fillId="0" borderId="0" xfId="1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4" fontId="4" fillId="0" borderId="0" xfId="1" applyNumberFormat="1" applyFont="1" applyFill="1" applyAlignment="1">
      <alignment horizontal="right" vertical="center"/>
    </xf>
    <xf numFmtId="3" fontId="4" fillId="0" borderId="0" xfId="1" applyNumberFormat="1" applyFont="1" applyFill="1" applyAlignment="1">
      <alignment vertical="center"/>
    </xf>
    <xf numFmtId="4" fontId="4" fillId="0" borderId="0" xfId="1" applyNumberFormat="1" applyFont="1" applyFill="1" applyAlignment="1">
      <alignment horizontal="center" vertical="center"/>
    </xf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6" fillId="0" borderId="1" xfId="9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 wrapText="1"/>
    </xf>
    <xf numFmtId="0" fontId="4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4" fontId="5" fillId="2" borderId="1" xfId="3" applyNumberFormat="1" applyFont="1" applyFill="1" applyBorder="1" applyAlignment="1">
      <alignment horizontal="center" vertical="center" wrapText="1"/>
    </xf>
    <xf numFmtId="3" fontId="5" fillId="2" borderId="1" xfId="3" applyNumberFormat="1" applyFont="1" applyFill="1" applyBorder="1" applyAlignment="1">
      <alignment horizontal="center" vertical="center" wrapText="1"/>
    </xf>
    <xf numFmtId="14" fontId="4" fillId="0" borderId="1" xfId="9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66" fontId="5" fillId="2" borderId="1" xfId="1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165" fontId="6" fillId="0" borderId="1" xfId="9" applyNumberForma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66" fontId="4" fillId="0" borderId="1" xfId="1" applyNumberFormat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</cellXfs>
  <cellStyles count="11">
    <cellStyle name="BodyStyle" xfId="10"/>
    <cellStyle name="Hipervínculo" xfId="9" builtinId="8"/>
    <cellStyle name="Millares" xfId="1" builtinId="3"/>
    <cellStyle name="Millares 2" xfId="4"/>
    <cellStyle name="Normal" xfId="0" builtinId="0"/>
    <cellStyle name="Normal 15" xfId="5"/>
    <cellStyle name="Normal 17" xfId="6"/>
    <cellStyle name="Normal 2" xfId="3"/>
    <cellStyle name="Normal 6" xfId="7"/>
    <cellStyle name="Normal 9" xfId="8"/>
    <cellStyle name="Porcentaje" xfId="2" builtinId="5"/>
  </cellStyles>
  <dxfs count="79"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C000"/>
      </font>
      <fill>
        <patternFill>
          <fgColor theme="9" tint="-0.24994659260841701"/>
          <bgColor theme="9" tint="-0.24994659260841701"/>
        </patternFill>
      </fill>
    </dxf>
    <dxf>
      <font>
        <b/>
        <i val="0"/>
        <color rgb="FFFFC000"/>
      </font>
      <fill>
        <patternFill>
          <fgColor theme="9" tint="-0.24994659260841701"/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ont>
        <b/>
        <i val="0"/>
        <color rgb="FFFFC000"/>
      </font>
      <fill>
        <patternFill>
          <fgColor theme="9" tint="-0.24994659260841701"/>
          <bgColor theme="9" tint="-0.24994659260841701"/>
        </patternFill>
      </fill>
    </dxf>
    <dxf>
      <font>
        <b/>
        <i val="0"/>
        <color rgb="FFFFC000"/>
      </font>
      <fill>
        <patternFill>
          <fgColor theme="9" tint="-0.24994659260841701"/>
          <bgColor theme="9" tint="-0.24994659260841701"/>
        </patternFill>
      </fill>
    </dxf>
    <dxf>
      <font>
        <b/>
        <i val="0"/>
        <color rgb="FFFFC000"/>
      </font>
      <fill>
        <patternFill>
          <fgColor theme="9" tint="-0.24994659260841701"/>
          <bgColor theme="9" tint="-0.24994659260841701"/>
        </patternFill>
      </fill>
    </dxf>
    <dxf>
      <font>
        <b/>
        <i val="0"/>
        <color rgb="FFFFC000"/>
      </font>
      <fill>
        <patternFill>
          <fgColor theme="9" tint="-0.24994659260841701"/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ont>
        <b/>
        <i val="0"/>
        <color rgb="FFFFC000"/>
      </font>
      <fill>
        <patternFill>
          <fgColor theme="9" tint="-0.24994659260841701"/>
          <bgColor theme="9" tint="-0.24994659260841701"/>
        </patternFill>
      </fill>
    </dxf>
    <dxf>
      <font>
        <b/>
        <i val="0"/>
        <color rgb="FFFFC000"/>
      </font>
      <fill>
        <patternFill>
          <fgColor theme="9" tint="-0.24994659260841701"/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ont>
        <b/>
        <i val="0"/>
        <color rgb="FFFFC000"/>
      </font>
      <fill>
        <patternFill>
          <fgColor theme="9" tint="-0.24994659260841701"/>
          <bgColor theme="9" tint="-0.24994659260841701"/>
        </patternFill>
      </fill>
    </dxf>
    <dxf>
      <font>
        <b/>
        <i val="0"/>
        <color rgb="FFFFC000"/>
      </font>
      <fill>
        <patternFill>
          <fgColor theme="9" tint="-0.24994659260841701"/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ont>
        <b/>
        <i val="0"/>
        <color rgb="FFFFC000"/>
      </font>
      <fill>
        <patternFill>
          <fgColor theme="9" tint="-0.24994659260841701"/>
          <bgColor theme="9" tint="-0.24994659260841701"/>
        </patternFill>
      </fill>
    </dxf>
    <dxf>
      <font>
        <b/>
        <i val="0"/>
        <color rgb="FFFFC000"/>
      </font>
      <fill>
        <patternFill>
          <fgColor theme="9" tint="-0.24994659260841701"/>
          <bgColor theme="9" tint="-0.24994659260841701"/>
        </patternFill>
      </fill>
    </dxf>
    <dxf>
      <font>
        <b/>
        <i val="0"/>
        <color rgb="FFFFC000"/>
      </font>
      <fill>
        <patternFill>
          <fgColor theme="9" tint="-0.24994659260841701"/>
          <bgColor theme="9" tint="-0.24994659260841701"/>
        </patternFill>
      </fill>
    </dxf>
    <dxf>
      <font>
        <b/>
        <i val="0"/>
        <color rgb="FFFFC000"/>
      </font>
      <fill>
        <patternFill>
          <fgColor theme="9" tint="-0.24994659260841701"/>
          <bgColor theme="9" tint="-0.24994659260841701"/>
        </patternFill>
      </fill>
    </dxf>
    <dxf>
      <font>
        <b/>
        <i val="0"/>
        <color rgb="FFFFC000"/>
      </font>
      <fill>
        <patternFill>
          <fgColor theme="9" tint="-0.24994659260841701"/>
          <bgColor theme="9" tint="-0.24994659260841701"/>
        </patternFill>
      </fill>
    </dxf>
    <dxf>
      <font>
        <b/>
        <i val="0"/>
        <color rgb="FFFFC000"/>
      </font>
      <fill>
        <patternFill>
          <fgColor theme="9" tint="-0.24994659260841701"/>
          <bgColor theme="9" tint="-0.24994659260841701"/>
        </patternFill>
      </fill>
    </dxf>
  </dxfs>
  <tableStyles count="0" defaultTableStyle="TableStyleMedium2" defaultPivotStyle="PivotStyleLight16"/>
  <colors>
    <mruColors>
      <color rgb="FFFFCCCC"/>
      <color rgb="FFFF9933"/>
      <color rgb="FFFF6600"/>
      <color rgb="FFFF0066"/>
      <color rgb="FF00FF00"/>
      <color rgb="FFFFFF99"/>
      <color rgb="FFFF9999"/>
      <color rgb="FFFF7C80"/>
      <color rgb="FF0000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142875</xdr:rowOff>
    </xdr:to>
    <xdr:sp macro="" textlink="">
      <xdr:nvSpPr>
        <xdr:cNvPr id="2060" name="24772808" descr="https://secure-nym.adnxs.com/it?e=wqT_3QKbBaibAgAAAwDWAAUBCPPp6sAFEMXphpWruLKDCRi4lNr69-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-oCC291dGxvb2suY29tgAMAiAMBkAMAmAMXoAMBqgMAwAOsAsgDANgDyJw64AMA6AMA-AMCgAQAkgQGL3V0L3YymAQAogQPMTgxLjEzMC4yMDEuMTE4qASQ_gOyBA4IABABGKABINgEKAAwALgEAMAEAMgEANIECjEwLjMuODcuMTXaBAIIAeAEAPAEyIHoC4gFAA..&amp;s=1e0f327599676d7811bd0a23a93565762ccd3cba&amp;referrer=outlook.com"/>
        <xdr:cNvSpPr>
          <a:spLocks noChangeAspect="1" noChangeArrowheads="1"/>
        </xdr:cNvSpPr>
      </xdr:nvSpPr>
      <xdr:spPr bwMode="auto">
        <a:xfrm>
          <a:off x="1819275" y="1916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142875</xdr:rowOff>
    </xdr:to>
    <xdr:sp macro="" textlink="">
      <xdr:nvSpPr>
        <xdr:cNvPr id="2063" name="24772808" descr="https://secure-nym.adnxs.com/it?e=wqT_3QKhBaihAgAAAwDWAAUBCLrp6sAFEOXmyMDGiv3cSRi4lNr69-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-A7IEDggAEAEYoAEg2AQoADAAuAQAwAQAyAQA0gQMMTAuMy4xMzYuMTQ52gQCCAHgBADwBMiB6AuIBQA.&amp;s=0cef0cc7bec3bbb52b50047dd9cfedfc6a7fff02&amp;referrer=outlook.com"/>
        <xdr:cNvSpPr>
          <a:spLocks noChangeAspect="1" noChangeArrowheads="1"/>
        </xdr:cNvSpPr>
      </xdr:nvSpPr>
      <xdr:spPr bwMode="auto">
        <a:xfrm>
          <a:off x="2762250" y="1916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142875</xdr:rowOff>
    </xdr:to>
    <xdr:sp macro="" textlink="">
      <xdr:nvSpPr>
        <xdr:cNvPr id="2064" name="24772808" descr="https://secure-nym.adnxs.com/it?e=wqT_3QKgBaigAgAAAwDWAAUBCLbp6sAFEJmTxrmVppnhOBi4lNr69-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-A7IEDggAEAEYoAEg2AQoADAAuAQAwAQAyAQA0gQLMTAuMy44Ny4yMDPaBAIIAeAEAPAEyIHoC4gFAA..&amp;s=67e54403481ea2f52550c77432a0dbfb00c6c49d&amp;referrer=outlook.com"/>
        <xdr:cNvSpPr>
          <a:spLocks noChangeAspect="1" noChangeArrowheads="1"/>
        </xdr:cNvSpPr>
      </xdr:nvSpPr>
      <xdr:spPr bwMode="auto">
        <a:xfrm>
          <a:off x="3076575" y="1916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581025</xdr:colOff>
      <xdr:row>11</xdr:row>
      <xdr:rowOff>0</xdr:rowOff>
    </xdr:from>
    <xdr:to>
      <xdr:col>3</xdr:col>
      <xdr:colOff>38100</xdr:colOff>
      <xdr:row>13</xdr:row>
      <xdr:rowOff>142875</xdr:rowOff>
    </xdr:to>
    <xdr:sp macro="" textlink="">
      <xdr:nvSpPr>
        <xdr:cNvPr id="2066" name="24772808" descr="https://secure-nym.adnxs.com/it?e=wqT_3QKfBaifAgAAAwDWAAUBCIbp6sAFEPKf-pX31Pf0exi4lNr69-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.&amp;s=071adf2e4b95e135a0c13d17aafea82f36b21615&amp;referrer=outlook.com"/>
        <xdr:cNvSpPr>
          <a:spLocks noChangeAspect="1" noChangeArrowheads="1"/>
        </xdr:cNvSpPr>
      </xdr:nvSpPr>
      <xdr:spPr bwMode="auto">
        <a:xfrm>
          <a:off x="3705225" y="1916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47625</xdr:colOff>
      <xdr:row>11</xdr:row>
      <xdr:rowOff>0</xdr:rowOff>
    </xdr:from>
    <xdr:to>
      <xdr:col>3</xdr:col>
      <xdr:colOff>352425</xdr:colOff>
      <xdr:row>13</xdr:row>
      <xdr:rowOff>142875</xdr:rowOff>
    </xdr:to>
    <xdr:sp macro="" textlink="">
      <xdr:nvSpPr>
        <xdr:cNvPr id="2067" name="24772808" descr="https://secure-nym.adnxs.com/it?e=wqT_3QKgBaigAgAAAwDWAAUBCN7U6sAFEL7d5NT2jYOhXBi4lNr69-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..&amp;s=121d979775a24f7f991dc6f3af11c4d6507af846&amp;referrer=outlook.com"/>
        <xdr:cNvSpPr>
          <a:spLocks noChangeAspect="1" noChangeArrowheads="1"/>
        </xdr:cNvSpPr>
      </xdr:nvSpPr>
      <xdr:spPr bwMode="auto">
        <a:xfrm>
          <a:off x="4019550" y="1916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304800</xdr:colOff>
      <xdr:row>13</xdr:row>
      <xdr:rowOff>628650</xdr:rowOff>
    </xdr:to>
    <xdr:sp macro="" textlink="">
      <xdr:nvSpPr>
        <xdr:cNvPr id="19" name="24772808" descr="https://secure-nym.adnxs.com/it?e=wqT_3QKbBaibAgAAAwDWAAUBCPPp6sAFEMXphpWruLKDCRi4lNr69-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-oCC291dGxvb2suY29tgAMAiAMBkAMAmAMXoAMBqgMAwAOsAsgDANgDyJw64AMA6AMA-AMCgAQAkgQGL3V0L3YymAQAogQPMTgxLjEzMC4yMDEuMTE4qASQ_gOyBA4IABABGKABINgEKAAwALgEAMAEAMgEANIECjEwLjMuODcuMTXaBAIIAeAEAPAEyIHoC4gFAA..&amp;s=1e0f327599676d7811bd0a23a93565762ccd3cba&amp;referrer=outlook.com"/>
        <xdr:cNvSpPr>
          <a:spLocks noChangeAspect="1" noChangeArrowheads="1"/>
        </xdr:cNvSpPr>
      </xdr:nvSpPr>
      <xdr:spPr bwMode="auto">
        <a:xfrm>
          <a:off x="1819275" y="1916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304800</xdr:colOff>
      <xdr:row>13</xdr:row>
      <xdr:rowOff>628650</xdr:rowOff>
    </xdr:to>
    <xdr:sp macro="" textlink="">
      <xdr:nvSpPr>
        <xdr:cNvPr id="20" name="24772808" descr="https://secure-nym.adnxs.com/it?e=wqT_3QKfBaifAgAAAwDWAAUBCNjp6sAFENytiKGeuKDcHxi4lNr69-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-A7IEDggAEAEYoAEg2AQoADAAuAQAwAQAyAQA0gQKMTAuMy44Ny43MdoEAggB4AQA8ATIgegLiAUA&amp;s=d934f0920f10bed123b6d480617650166308c3df&amp;referrer=outlook.com"/>
        <xdr:cNvSpPr>
          <a:spLocks noChangeAspect="1" noChangeArrowheads="1"/>
        </xdr:cNvSpPr>
      </xdr:nvSpPr>
      <xdr:spPr bwMode="auto">
        <a:xfrm>
          <a:off x="2133600" y="1916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304800</xdr:colOff>
      <xdr:row>13</xdr:row>
      <xdr:rowOff>628650</xdr:rowOff>
    </xdr:to>
    <xdr:sp macro="" textlink="">
      <xdr:nvSpPr>
        <xdr:cNvPr id="21" name="49308751" descr="https://secure-nym.adnxs.com/it?e=wqT_3QKhBaihAgAAAwDWAAUBCMPp6sAFEN6xm-vi2tDGJhi4lNr69-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-oCC291dGxvb2suY29tgAMAiAMBkAMAmAMXoAMBqgMAwAOsAsgDANgDyJw64AMA6AMA-AMCgAQAkgQGL3V0L3YymAQAogQPMTgxLjEzMC4yMDEuMTE4qASP_gOyBA4IABABGKABINgEKAAwALgEAMAEAMgEANIEDDEwLjMuMTMyLjEzNNoEAggB4AQA8ATPyMEXiAUA&amp;s=670b87e33bb276c3b4a73486f2ac81cd3057f2e7&amp;referrer=outlook.com"/>
        <xdr:cNvSpPr>
          <a:spLocks noChangeAspect="1" noChangeArrowheads="1"/>
        </xdr:cNvSpPr>
      </xdr:nvSpPr>
      <xdr:spPr bwMode="auto">
        <a:xfrm>
          <a:off x="2447925" y="1916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304800</xdr:colOff>
      <xdr:row>13</xdr:row>
      <xdr:rowOff>628650</xdr:rowOff>
    </xdr:to>
    <xdr:sp macro="" textlink="">
      <xdr:nvSpPr>
        <xdr:cNvPr id="22" name="24772808" descr="https://secure-nym.adnxs.com/it?e=wqT_3QKhBaihAgAAAwDWAAUBCLrp6sAFEOXmyMDGiv3cSRi4lNr69-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-A7IEDggAEAEYoAEg2AQoADAAuAQAwAQAyAQA0gQMMTAuMy4xMzYuMTQ52gQCCAHgBADwBMiB6AuIBQA.&amp;s=0cef0cc7bec3bbb52b50047dd9cfedfc6a7fff02&amp;referrer=outlook.com"/>
        <xdr:cNvSpPr>
          <a:spLocks noChangeAspect="1" noChangeArrowheads="1"/>
        </xdr:cNvSpPr>
      </xdr:nvSpPr>
      <xdr:spPr bwMode="auto">
        <a:xfrm>
          <a:off x="2762250" y="1916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304800</xdr:colOff>
      <xdr:row>13</xdr:row>
      <xdr:rowOff>628650</xdr:rowOff>
    </xdr:to>
    <xdr:sp macro="" textlink="">
      <xdr:nvSpPr>
        <xdr:cNvPr id="23" name="24772808" descr="https://secure-nym.adnxs.com/it?e=wqT_3QKgBaigAgAAAwDWAAUBCLbp6sAFEJmTxrmVppnhOBi4lNr69-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-A7IEDggAEAEYoAEg2AQoADAAuAQAwAQAyAQA0gQLMTAuMy44Ny4yMDPaBAIIAeAEAPAEyIHoC4gFAA..&amp;s=67e54403481ea2f52550c77432a0dbfb00c6c49d&amp;referrer=outlook.com"/>
        <xdr:cNvSpPr>
          <a:spLocks noChangeAspect="1" noChangeArrowheads="1"/>
        </xdr:cNvSpPr>
      </xdr:nvSpPr>
      <xdr:spPr bwMode="auto">
        <a:xfrm>
          <a:off x="3076575" y="1916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581025</xdr:colOff>
      <xdr:row>12</xdr:row>
      <xdr:rowOff>0</xdr:rowOff>
    </xdr:from>
    <xdr:to>
      <xdr:col>3</xdr:col>
      <xdr:colOff>38100</xdr:colOff>
      <xdr:row>13</xdr:row>
      <xdr:rowOff>628650</xdr:rowOff>
    </xdr:to>
    <xdr:sp macro="" textlink="">
      <xdr:nvSpPr>
        <xdr:cNvPr id="25" name="24772808" descr="https://secure-nym.adnxs.com/it?e=wqT_3QKfBaifAgAAAwDWAAUBCIbp6sAFEPKf-pX31Pf0exi4lNr69-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.&amp;s=071adf2e4b95e135a0c13d17aafea82f36b21615&amp;referrer=outlook.com"/>
        <xdr:cNvSpPr>
          <a:spLocks noChangeAspect="1" noChangeArrowheads="1"/>
        </xdr:cNvSpPr>
      </xdr:nvSpPr>
      <xdr:spPr bwMode="auto">
        <a:xfrm>
          <a:off x="3705225" y="1916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47625</xdr:colOff>
      <xdr:row>12</xdr:row>
      <xdr:rowOff>0</xdr:rowOff>
    </xdr:from>
    <xdr:to>
      <xdr:col>3</xdr:col>
      <xdr:colOff>352425</xdr:colOff>
      <xdr:row>13</xdr:row>
      <xdr:rowOff>628650</xdr:rowOff>
    </xdr:to>
    <xdr:sp macro="" textlink="">
      <xdr:nvSpPr>
        <xdr:cNvPr id="26" name="24772808" descr="https://secure-nym.adnxs.com/it?e=wqT_3QKgBaigAgAAAwDWAAUBCN7U6sAFEL7d5NT2jYOhXBi4lNr69-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..&amp;s=121d979775a24f7f991dc6f3af11c4d6507af846&amp;referrer=outlook.com"/>
        <xdr:cNvSpPr>
          <a:spLocks noChangeAspect="1" noChangeArrowheads="1"/>
        </xdr:cNvSpPr>
      </xdr:nvSpPr>
      <xdr:spPr bwMode="auto">
        <a:xfrm>
          <a:off x="4019550" y="1916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676275</xdr:colOff>
      <xdr:row>12</xdr:row>
      <xdr:rowOff>0</xdr:rowOff>
    </xdr:from>
    <xdr:to>
      <xdr:col>19</xdr:col>
      <xdr:colOff>66675</xdr:colOff>
      <xdr:row>13</xdr:row>
      <xdr:rowOff>628650</xdr:rowOff>
    </xdr:to>
    <xdr:sp macro="" textlink="">
      <xdr:nvSpPr>
        <xdr:cNvPr id="27" name="24772808" descr="https://secure-nym.adnxs.com/it?e=wqT_3QKfBaifAgAAAwDWAAUBCM7U6sAFEOnporioqfP2Ihi4lNr69-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&amp;s=eea2222e6a61e33a79fdc17940ba42db03c7422a&amp;referrer=outlook.com"/>
        <xdr:cNvSpPr>
          <a:spLocks noChangeAspect="1" noChangeArrowheads="1"/>
        </xdr:cNvSpPr>
      </xdr:nvSpPr>
      <xdr:spPr bwMode="auto">
        <a:xfrm>
          <a:off x="4648200" y="1916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304800</xdr:colOff>
      <xdr:row>13</xdr:row>
      <xdr:rowOff>1114425</xdr:rowOff>
    </xdr:to>
    <xdr:sp macro="" textlink="">
      <xdr:nvSpPr>
        <xdr:cNvPr id="28" name="24772808" descr="https://secure-nym.adnxs.com/it?e=wqT_3QKbBaibAgAAAwDWAAUBCPPp6sAFEMXphpWruLKDCRi4lNr69-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-oCC291dGxvb2suY29tgAMAiAMBkAMAmAMXoAMBqgMAwAOsAsgDANgDyJw64AMA6AMA-AMCgAQAkgQGL3V0L3YymAQAogQPMTgxLjEzMC4yMDEuMTE4qASQ_gOyBA4IABABGKABINgEKAAwALgEAMAEAMgEANIECjEwLjMuODcuMTXaBAIIAeAEAPAEyIHoC4gFAA..&amp;s=1e0f327599676d7811bd0a23a93565762ccd3cba&amp;referrer=outlook.com"/>
        <xdr:cNvSpPr>
          <a:spLocks noChangeAspect="1" noChangeArrowheads="1"/>
        </xdr:cNvSpPr>
      </xdr:nvSpPr>
      <xdr:spPr bwMode="auto">
        <a:xfrm>
          <a:off x="1819275" y="1921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304800</xdr:colOff>
      <xdr:row>13</xdr:row>
      <xdr:rowOff>1114425</xdr:rowOff>
    </xdr:to>
    <xdr:sp macro="" textlink="">
      <xdr:nvSpPr>
        <xdr:cNvPr id="29" name="24772808" descr="https://secure-nym.adnxs.com/it?e=wqT_3QKfBaifAgAAAwDWAAUBCNjp6sAFENytiKGeuKDcHxi4lNr69-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-A7IEDggAEAEYoAEg2AQoADAAuAQAwAQAyAQA0gQKMTAuMy44Ny43MdoEAggB4AQA8ATIgegLiAUA&amp;s=d934f0920f10bed123b6d480617650166308c3df&amp;referrer=outlook.com"/>
        <xdr:cNvSpPr>
          <a:spLocks noChangeAspect="1" noChangeArrowheads="1"/>
        </xdr:cNvSpPr>
      </xdr:nvSpPr>
      <xdr:spPr bwMode="auto">
        <a:xfrm>
          <a:off x="2133600" y="1921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304800</xdr:colOff>
      <xdr:row>13</xdr:row>
      <xdr:rowOff>1114425</xdr:rowOff>
    </xdr:to>
    <xdr:sp macro="" textlink="">
      <xdr:nvSpPr>
        <xdr:cNvPr id="30" name="49308751" descr="https://secure-nym.adnxs.com/it?e=wqT_3QKhBaihAgAAAwDWAAUBCMPp6sAFEN6xm-vi2tDGJhi4lNr69-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-oCC291dGxvb2suY29tgAMAiAMBkAMAmAMXoAMBqgMAwAOsAsgDANgDyJw64AMA6AMA-AMCgAQAkgQGL3V0L3YymAQAogQPMTgxLjEzMC4yMDEuMTE4qASP_gOyBA4IABABGKABINgEKAAwALgEAMAEAMgEANIEDDEwLjMuMTMyLjEzNNoEAggB4AQA8ATPyMEXiAUA&amp;s=670b87e33bb276c3b4a73486f2ac81cd3057f2e7&amp;referrer=outlook.com"/>
        <xdr:cNvSpPr>
          <a:spLocks noChangeAspect="1" noChangeArrowheads="1"/>
        </xdr:cNvSpPr>
      </xdr:nvSpPr>
      <xdr:spPr bwMode="auto">
        <a:xfrm>
          <a:off x="2447925" y="1921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304800</xdr:colOff>
      <xdr:row>13</xdr:row>
      <xdr:rowOff>1114425</xdr:rowOff>
    </xdr:to>
    <xdr:sp macro="" textlink="">
      <xdr:nvSpPr>
        <xdr:cNvPr id="31" name="24772808" descr="https://secure-nym.adnxs.com/it?e=wqT_3QKhBaihAgAAAwDWAAUBCLrp6sAFEOXmyMDGiv3cSRi4lNr69-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-A7IEDggAEAEYoAEg2AQoADAAuAQAwAQAyAQA0gQMMTAuMy4xMzYuMTQ52gQCCAHgBADwBMiB6AuIBQA.&amp;s=0cef0cc7bec3bbb52b50047dd9cfedfc6a7fff02&amp;referrer=outlook.com"/>
        <xdr:cNvSpPr>
          <a:spLocks noChangeAspect="1" noChangeArrowheads="1"/>
        </xdr:cNvSpPr>
      </xdr:nvSpPr>
      <xdr:spPr bwMode="auto">
        <a:xfrm>
          <a:off x="2762250" y="1921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304800</xdr:colOff>
      <xdr:row>13</xdr:row>
      <xdr:rowOff>1114425</xdr:rowOff>
    </xdr:to>
    <xdr:sp macro="" textlink="">
      <xdr:nvSpPr>
        <xdr:cNvPr id="32" name="24772808" descr="https://secure-nym.adnxs.com/it?e=wqT_3QKgBaigAgAAAwDWAAUBCLbp6sAFEJmTxrmVppnhOBi4lNr69-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-A7IEDggAEAEYoAEg2AQoADAAuAQAwAQAyAQA0gQLMTAuMy44Ny4yMDPaBAIIAeAEAPAEyIHoC4gFAA..&amp;s=67e54403481ea2f52550c77432a0dbfb00c6c49d&amp;referrer=outlook.com"/>
        <xdr:cNvSpPr>
          <a:spLocks noChangeAspect="1" noChangeArrowheads="1"/>
        </xdr:cNvSpPr>
      </xdr:nvSpPr>
      <xdr:spPr bwMode="auto">
        <a:xfrm>
          <a:off x="3076575" y="1921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581025</xdr:colOff>
      <xdr:row>13</xdr:row>
      <xdr:rowOff>0</xdr:rowOff>
    </xdr:from>
    <xdr:to>
      <xdr:col>3</xdr:col>
      <xdr:colOff>38100</xdr:colOff>
      <xdr:row>13</xdr:row>
      <xdr:rowOff>1114425</xdr:rowOff>
    </xdr:to>
    <xdr:sp macro="" textlink="">
      <xdr:nvSpPr>
        <xdr:cNvPr id="33" name="24772808" descr="https://secure-nym.adnxs.com/it?e=wqT_3QKfBaifAgAAAwDWAAUBCIbp6sAFEPKf-pX31Pf0exi4lNr69-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.&amp;s=071adf2e4b95e135a0c13d17aafea82f36b21615&amp;referrer=outlook.com"/>
        <xdr:cNvSpPr>
          <a:spLocks noChangeAspect="1" noChangeArrowheads="1"/>
        </xdr:cNvSpPr>
      </xdr:nvSpPr>
      <xdr:spPr bwMode="auto">
        <a:xfrm>
          <a:off x="3705225" y="1921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676275</xdr:colOff>
      <xdr:row>13</xdr:row>
      <xdr:rowOff>0</xdr:rowOff>
    </xdr:from>
    <xdr:to>
      <xdr:col>19</xdr:col>
      <xdr:colOff>66675</xdr:colOff>
      <xdr:row>13</xdr:row>
      <xdr:rowOff>1114425</xdr:rowOff>
    </xdr:to>
    <xdr:sp macro="" textlink="">
      <xdr:nvSpPr>
        <xdr:cNvPr id="35" name="24772808" descr="https://secure-nym.adnxs.com/it?e=wqT_3QKfBaifAgAAAwDWAAUBCM7U6sAFEOnporioqfP2Ihi4lNr69-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&amp;s=eea2222e6a61e33a79fdc17940ba42db03c7422a&amp;referrer=outlook.com"/>
        <xdr:cNvSpPr>
          <a:spLocks noChangeAspect="1" noChangeArrowheads="1"/>
        </xdr:cNvSpPr>
      </xdr:nvSpPr>
      <xdr:spPr bwMode="auto">
        <a:xfrm>
          <a:off x="4648200" y="1921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581025</xdr:colOff>
      <xdr:row>13</xdr:row>
      <xdr:rowOff>0</xdr:rowOff>
    </xdr:from>
    <xdr:to>
      <xdr:col>3</xdr:col>
      <xdr:colOff>38100</xdr:colOff>
      <xdr:row>13</xdr:row>
      <xdr:rowOff>1114425</xdr:rowOff>
    </xdr:to>
    <xdr:sp macro="" textlink="">
      <xdr:nvSpPr>
        <xdr:cNvPr id="36" name="24772808" descr="https://secure-nym.adnxs.com/it?e=wqT_3QKfBaifAgAAAwDWAAUBCIbp6sAFEPKf-pX31Pf0exi4lNr69-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.&amp;s=071adf2e4b95e135a0c13d17aafea82f36b21615&amp;referrer=outlook.com"/>
        <xdr:cNvSpPr>
          <a:spLocks noChangeAspect="1" noChangeArrowheads="1"/>
        </xdr:cNvSpPr>
      </xdr:nvSpPr>
      <xdr:spPr bwMode="auto">
        <a:xfrm>
          <a:off x="3705225" y="1921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47625</xdr:colOff>
      <xdr:row>13</xdr:row>
      <xdr:rowOff>0</xdr:rowOff>
    </xdr:from>
    <xdr:to>
      <xdr:col>3</xdr:col>
      <xdr:colOff>352425</xdr:colOff>
      <xdr:row>13</xdr:row>
      <xdr:rowOff>1114425</xdr:rowOff>
    </xdr:to>
    <xdr:sp macro="" textlink="">
      <xdr:nvSpPr>
        <xdr:cNvPr id="37" name="24772808" descr="https://secure-nym.adnxs.com/it?e=wqT_3QKgBaigAgAAAwDWAAUBCN7U6sAFEL7d5NT2jYOhXBi4lNr69-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..&amp;s=121d979775a24f7f991dc6f3af11c4d6507af846&amp;referrer=outlook.com"/>
        <xdr:cNvSpPr>
          <a:spLocks noChangeAspect="1" noChangeArrowheads="1"/>
        </xdr:cNvSpPr>
      </xdr:nvSpPr>
      <xdr:spPr bwMode="auto">
        <a:xfrm>
          <a:off x="4019550" y="1921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676275</xdr:colOff>
      <xdr:row>13</xdr:row>
      <xdr:rowOff>0</xdr:rowOff>
    </xdr:from>
    <xdr:to>
      <xdr:col>19</xdr:col>
      <xdr:colOff>66675</xdr:colOff>
      <xdr:row>13</xdr:row>
      <xdr:rowOff>1114425</xdr:rowOff>
    </xdr:to>
    <xdr:sp macro="" textlink="">
      <xdr:nvSpPr>
        <xdr:cNvPr id="38" name="24772808" descr="https://secure-nym.adnxs.com/it?e=wqT_3QKfBaifAgAAAwDWAAUBCM7U6sAFEOnporioqfP2Ihi4lNr69-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&amp;s=eea2222e6a61e33a79fdc17940ba42db03c7422a&amp;referrer=outlook.com"/>
        <xdr:cNvSpPr>
          <a:spLocks noChangeAspect="1" noChangeArrowheads="1"/>
        </xdr:cNvSpPr>
      </xdr:nvSpPr>
      <xdr:spPr bwMode="auto">
        <a:xfrm>
          <a:off x="4648200" y="1921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581025</xdr:colOff>
      <xdr:row>14</xdr:row>
      <xdr:rowOff>0</xdr:rowOff>
    </xdr:from>
    <xdr:to>
      <xdr:col>3</xdr:col>
      <xdr:colOff>38100</xdr:colOff>
      <xdr:row>15</xdr:row>
      <xdr:rowOff>466725</xdr:rowOff>
    </xdr:to>
    <xdr:sp macro="" textlink="">
      <xdr:nvSpPr>
        <xdr:cNvPr id="39" name="24772808" descr="https://secure-nym.adnxs.com/it?e=wqT_3QKfBaifAgAAAwDWAAUBCIbp6sAFEPKf-pX31Pf0exi4lNr69-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.&amp;s=071adf2e4b95e135a0c13d17aafea82f36b21615&amp;referrer=outlook.com"/>
        <xdr:cNvSpPr>
          <a:spLocks noChangeAspect="1" noChangeArrowheads="1"/>
        </xdr:cNvSpPr>
      </xdr:nvSpPr>
      <xdr:spPr bwMode="auto">
        <a:xfrm>
          <a:off x="3705225" y="1926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676275</xdr:colOff>
      <xdr:row>14</xdr:row>
      <xdr:rowOff>0</xdr:rowOff>
    </xdr:from>
    <xdr:to>
      <xdr:col>19</xdr:col>
      <xdr:colOff>66675</xdr:colOff>
      <xdr:row>15</xdr:row>
      <xdr:rowOff>466725</xdr:rowOff>
    </xdr:to>
    <xdr:sp macro="" textlink="">
      <xdr:nvSpPr>
        <xdr:cNvPr id="40" name="24772808" descr="https://secure-nym.adnxs.com/it?e=wqT_3QKfBaifAgAAAwDWAAUBCM7U6sAFEOnporioqfP2Ihi4lNr69-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&amp;s=eea2222e6a61e33a79fdc17940ba42db03c7422a&amp;referrer=outlook.com"/>
        <xdr:cNvSpPr>
          <a:spLocks noChangeAspect="1" noChangeArrowheads="1"/>
        </xdr:cNvSpPr>
      </xdr:nvSpPr>
      <xdr:spPr bwMode="auto">
        <a:xfrm>
          <a:off x="4648200" y="1926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581025</xdr:colOff>
      <xdr:row>14</xdr:row>
      <xdr:rowOff>0</xdr:rowOff>
    </xdr:from>
    <xdr:to>
      <xdr:col>3</xdr:col>
      <xdr:colOff>38100</xdr:colOff>
      <xdr:row>15</xdr:row>
      <xdr:rowOff>466725</xdr:rowOff>
    </xdr:to>
    <xdr:sp macro="" textlink="">
      <xdr:nvSpPr>
        <xdr:cNvPr id="41" name="24772808" descr="https://secure-nym.adnxs.com/it?e=wqT_3QKfBaifAgAAAwDWAAUBCIbp6sAFEPKf-pX31Pf0exi4lNr69-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.&amp;s=071adf2e4b95e135a0c13d17aafea82f36b21615&amp;referrer=outlook.com"/>
        <xdr:cNvSpPr>
          <a:spLocks noChangeAspect="1" noChangeArrowheads="1"/>
        </xdr:cNvSpPr>
      </xdr:nvSpPr>
      <xdr:spPr bwMode="auto">
        <a:xfrm>
          <a:off x="3705225" y="1926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47625</xdr:colOff>
      <xdr:row>14</xdr:row>
      <xdr:rowOff>0</xdr:rowOff>
    </xdr:from>
    <xdr:to>
      <xdr:col>3</xdr:col>
      <xdr:colOff>352425</xdr:colOff>
      <xdr:row>15</xdr:row>
      <xdr:rowOff>466725</xdr:rowOff>
    </xdr:to>
    <xdr:sp macro="" textlink="">
      <xdr:nvSpPr>
        <xdr:cNvPr id="42" name="24772808" descr="https://secure-nym.adnxs.com/it?e=wqT_3QKgBaigAgAAAwDWAAUBCN7U6sAFEL7d5NT2jYOhXBi4lNr69-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..&amp;s=121d979775a24f7f991dc6f3af11c4d6507af846&amp;referrer=outlook.com"/>
        <xdr:cNvSpPr>
          <a:spLocks noChangeAspect="1" noChangeArrowheads="1"/>
        </xdr:cNvSpPr>
      </xdr:nvSpPr>
      <xdr:spPr bwMode="auto">
        <a:xfrm>
          <a:off x="4019550" y="1926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tratos.gov.co/consultas/detalleProceso.do?numConstancia=16-12-5611865" TargetMode="External"/><Relationship Id="rId13" Type="http://schemas.openxmlformats.org/officeDocument/2006/relationships/hyperlink" Target="https://www.contratos.gov.co/consultas/detalleProceso.do?numConstancia=16-9-422161" TargetMode="External"/><Relationship Id="rId18" Type="http://schemas.openxmlformats.org/officeDocument/2006/relationships/hyperlink" Target="http://www.colombiacompra.gov.co/tienda-virtual-del-estado-colombiano/orden-de-compra/11490" TargetMode="External"/><Relationship Id="rId26" Type="http://schemas.openxmlformats.org/officeDocument/2006/relationships/hyperlink" Target="http://www.colombiacompra.gov.co/tienda-virtual-del-estado-colombiano/orden-de-compra/11465" TargetMode="External"/><Relationship Id="rId39" Type="http://schemas.openxmlformats.org/officeDocument/2006/relationships/hyperlink" Target="http://www.colombiacompra.gov.co/tienda-virtual-del-estado-colombiano/orden-de-compra/11160" TargetMode="External"/><Relationship Id="rId3" Type="http://schemas.openxmlformats.org/officeDocument/2006/relationships/hyperlink" Target="https://www.contratos.gov.co/consultas/detalleProceso.do?numConstancia=16-9-419561" TargetMode="External"/><Relationship Id="rId21" Type="http://schemas.openxmlformats.org/officeDocument/2006/relationships/hyperlink" Target="http://www.colombiacompra.gov.co/tienda-virtual-del-estado-colombiano/orden-de-compra/11482" TargetMode="External"/><Relationship Id="rId34" Type="http://schemas.openxmlformats.org/officeDocument/2006/relationships/hyperlink" Target="http://www.colombiacompra.gov.co/tienda-virtual-del-estado-colombiano/orden-de-compra/11450" TargetMode="External"/><Relationship Id="rId42" Type="http://schemas.openxmlformats.org/officeDocument/2006/relationships/vmlDrawing" Target="../drawings/vmlDrawing1.vml"/><Relationship Id="rId7" Type="http://schemas.openxmlformats.org/officeDocument/2006/relationships/hyperlink" Target="https://www.contratos.gov.co/consultas/detalleProceso.do?numConstancia=16-12-5574158" TargetMode="External"/><Relationship Id="rId12" Type="http://schemas.openxmlformats.org/officeDocument/2006/relationships/hyperlink" Target="https://www.contratos.gov.co/consultas/detalleProceso.do?numConstancia=16-13-5735112" TargetMode="External"/><Relationship Id="rId17" Type="http://schemas.openxmlformats.org/officeDocument/2006/relationships/hyperlink" Target="http://www.colombiacompra.gov.co/tienda-virtual-del-estado-colombiano/orden-de-compra/11490" TargetMode="External"/><Relationship Id="rId25" Type="http://schemas.openxmlformats.org/officeDocument/2006/relationships/hyperlink" Target="http://www.colombiacompra.gov.co/tienda-virtual-del-estado-colombiano/orden-de-compra/11466" TargetMode="External"/><Relationship Id="rId33" Type="http://schemas.openxmlformats.org/officeDocument/2006/relationships/hyperlink" Target="http://www.colombiacompra.gov.co/tienda-virtual-del-estado-colombiano/orden-de-compra/11449" TargetMode="External"/><Relationship Id="rId38" Type="http://schemas.openxmlformats.org/officeDocument/2006/relationships/hyperlink" Target="http://www.colombiacompra.gov.co/tienda-virtual-del-estado-colombiano/orden-de-compra/11160" TargetMode="External"/><Relationship Id="rId2" Type="http://schemas.openxmlformats.org/officeDocument/2006/relationships/hyperlink" Target="https://www.contratos.gov.co/consultas/detalleProceso.do?numConstancia=16-9-419507" TargetMode="External"/><Relationship Id="rId16" Type="http://schemas.openxmlformats.org/officeDocument/2006/relationships/hyperlink" Target="http://www.contratos.gov.co/consultas/detalleProceso.do?numConstancia=16-11-5665135" TargetMode="External"/><Relationship Id="rId20" Type="http://schemas.openxmlformats.org/officeDocument/2006/relationships/hyperlink" Target="http://www.colombiacompra.gov.co/tienda-virtual-del-estado-colombiano/orden-de-compra/11482" TargetMode="External"/><Relationship Id="rId29" Type="http://schemas.openxmlformats.org/officeDocument/2006/relationships/hyperlink" Target="http://www.colombiacompra.gov.co/tienda-virtual-del-estado-colombiano/orden-de-compra/11464" TargetMode="External"/><Relationship Id="rId41" Type="http://schemas.openxmlformats.org/officeDocument/2006/relationships/drawing" Target="../drawings/drawing1.xml"/><Relationship Id="rId1" Type="http://schemas.openxmlformats.org/officeDocument/2006/relationships/hyperlink" Target="https://www.contratos.gov.co/consultas/detalleProceso.do?numConstancia=16-12-5511362" TargetMode="External"/><Relationship Id="rId6" Type="http://schemas.openxmlformats.org/officeDocument/2006/relationships/hyperlink" Target="https://www.contratos.gov.co/consultas/detalleProceso.do?numConstancia=16-12-5570309" TargetMode="External"/><Relationship Id="rId11" Type="http://schemas.openxmlformats.org/officeDocument/2006/relationships/hyperlink" Target="https://www.contratos.gov.co/consultas/detalleProceso.do?numConstancia=16-13-5690658" TargetMode="External"/><Relationship Id="rId24" Type="http://schemas.openxmlformats.org/officeDocument/2006/relationships/hyperlink" Target="http://www.colombiacompra.gov.co/tienda-virtual-del-estado-colombiano/orden-de-compra/11466" TargetMode="External"/><Relationship Id="rId32" Type="http://schemas.openxmlformats.org/officeDocument/2006/relationships/hyperlink" Target="http://www.colombiacompra.gov.co/tienda-virtual-del-estado-colombiano/orden-de-compra/11449" TargetMode="External"/><Relationship Id="rId37" Type="http://schemas.openxmlformats.org/officeDocument/2006/relationships/hyperlink" Target="http://www.colombiacompra.gov.co/tienda-virtual-del-estado-colombiano/orden-de-compra/11448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s://www.contratos.gov.co/consultas/detalleProceso.do?numConstancia=16-13-5619886" TargetMode="External"/><Relationship Id="rId15" Type="http://schemas.openxmlformats.org/officeDocument/2006/relationships/hyperlink" Target="http://www.contratos.gov.co/consultas/detalleProceso.do?numConstancia=16-11-5659916" TargetMode="External"/><Relationship Id="rId23" Type="http://schemas.openxmlformats.org/officeDocument/2006/relationships/hyperlink" Target="http://www.colombiacompra.gov.co/tienda-virtual-del-estado-colombiano/orden-de-compra/11479" TargetMode="External"/><Relationship Id="rId28" Type="http://schemas.openxmlformats.org/officeDocument/2006/relationships/hyperlink" Target="http://www.colombiacompra.gov.co/tienda-virtual-del-estado-colombiano/orden-de-compra/11464" TargetMode="External"/><Relationship Id="rId36" Type="http://schemas.openxmlformats.org/officeDocument/2006/relationships/hyperlink" Target="http://www.colombiacompra.gov.co/tienda-virtual-del-estado-colombiano/orden-de-compra/11448" TargetMode="External"/><Relationship Id="rId10" Type="http://schemas.openxmlformats.org/officeDocument/2006/relationships/hyperlink" Target="http://www.contratos.gov.co/consultas/detalleProceso.do?numConstancia=16-12-5696107" TargetMode="External"/><Relationship Id="rId19" Type="http://schemas.openxmlformats.org/officeDocument/2006/relationships/hyperlink" Target="http://www.colombiacompra.gov.co/tienda-virtual-del-estado-colombiano/orden-de-compra/11489" TargetMode="External"/><Relationship Id="rId31" Type="http://schemas.openxmlformats.org/officeDocument/2006/relationships/hyperlink" Target="http://www.colombiacompra.gov.co/tienda-virtual-del-estado-colombiano/orden-de-compra/11456" TargetMode="External"/><Relationship Id="rId4" Type="http://schemas.openxmlformats.org/officeDocument/2006/relationships/hyperlink" Target="https://www.contratos.gov.co/consultas/detalleProceso.do?numConstancia=16-11-5503478" TargetMode="External"/><Relationship Id="rId9" Type="http://schemas.openxmlformats.org/officeDocument/2006/relationships/hyperlink" Target="https://www.contratos.gov.co/consultas/detalleProceso.do?numConstancia=16-9-419507" TargetMode="External"/><Relationship Id="rId14" Type="http://schemas.openxmlformats.org/officeDocument/2006/relationships/hyperlink" Target="http://www.contratos.gov.co/consultas/detalleProceso.do?numConstancia=16-11-5647673" TargetMode="External"/><Relationship Id="rId22" Type="http://schemas.openxmlformats.org/officeDocument/2006/relationships/hyperlink" Target="http://www.colombiacompra.gov.co/tienda-virtual-del-estado-colombiano/orden-de-compra/11479" TargetMode="External"/><Relationship Id="rId27" Type="http://schemas.openxmlformats.org/officeDocument/2006/relationships/hyperlink" Target="http://www.colombiacompra.gov.co/tienda-virtual-del-estado-colombiano/orden-de-compra/11465" TargetMode="External"/><Relationship Id="rId30" Type="http://schemas.openxmlformats.org/officeDocument/2006/relationships/hyperlink" Target="http://www.colombiacompra.gov.co/tienda-virtual-del-estado-colombiano/orden-de-compra/11456" TargetMode="External"/><Relationship Id="rId35" Type="http://schemas.openxmlformats.org/officeDocument/2006/relationships/hyperlink" Target="http://www.colombiacompra.gov.co/tienda-virtual-del-estado-colombiano/orden-de-compra/11450" TargetMode="External"/><Relationship Id="rId4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18"/>
  <sheetViews>
    <sheetView tabSelected="1" zoomScaleNormal="100" zoomScaleSheetLayoutView="85" workbookViewId="0">
      <pane xSplit="1" ySplit="1" topLeftCell="B2" activePane="bottomRight" state="frozen"/>
      <selection activeCell="A1181" sqref="A1181"/>
      <selection pane="topRight" activeCell="A1181" sqref="A1181"/>
      <selection pane="bottomLeft" activeCell="A1181" sqref="A1181"/>
      <selection pane="bottomRight" activeCell="AL16" sqref="AL16"/>
    </sheetView>
  </sheetViews>
  <sheetFormatPr baseColWidth="10" defaultColWidth="14.42578125" defaultRowHeight="12.75" x14ac:dyDescent="0.25"/>
  <cols>
    <col min="1" max="1" width="9.42578125" style="60" customWidth="1"/>
    <col min="2" max="2" width="17.85546875" style="52" customWidth="1"/>
    <col min="3" max="3" width="12.7109375" style="29" customWidth="1"/>
    <col min="4" max="4" width="13.7109375" style="61" customWidth="1"/>
    <col min="5" max="5" width="14.7109375" style="62" hidden="1" customWidth="1"/>
    <col min="6" max="6" width="19.7109375" style="62" hidden="1" customWidth="1"/>
    <col min="7" max="7" width="16.42578125" style="70" hidden="1" customWidth="1"/>
    <col min="8" max="8" width="49.42578125" style="63" hidden="1" customWidth="1"/>
    <col min="9" max="9" width="12.42578125" style="69" hidden="1" customWidth="1"/>
    <col min="10" max="10" width="9.85546875" style="65" hidden="1" customWidth="1"/>
    <col min="11" max="11" width="20.28515625" style="73" hidden="1" customWidth="1"/>
    <col min="12" max="12" width="15" style="66" hidden="1" customWidth="1"/>
    <col min="13" max="13" width="8.85546875" style="34" hidden="1" customWidth="1"/>
    <col min="14" max="14" width="12.140625" style="51" hidden="1" customWidth="1"/>
    <col min="15" max="16" width="14.28515625" style="52" hidden="1" customWidth="1"/>
    <col min="17" max="17" width="12.28515625" style="30" hidden="1" customWidth="1"/>
    <col min="18" max="18" width="11.85546875" style="34" hidden="1" customWidth="1"/>
    <col min="19" max="19" width="13.5703125" style="30" hidden="1" customWidth="1"/>
    <col min="20" max="20" width="13.7109375" style="54" customWidth="1"/>
    <col min="21" max="21" width="10.7109375" style="11" customWidth="1"/>
    <col min="22" max="22" width="11.7109375" style="30" customWidth="1"/>
    <col min="23" max="23" width="11.7109375" style="31" customWidth="1"/>
    <col min="24" max="24" width="18.7109375" style="62" customWidth="1"/>
    <col min="25" max="25" width="18.5703125" style="62" customWidth="1"/>
    <col min="26" max="26" width="15.85546875" style="35" customWidth="1"/>
    <col min="27" max="27" width="13.85546875" style="35" customWidth="1"/>
    <col min="28" max="28" width="20.7109375" style="62" customWidth="1"/>
    <col min="29" max="29" width="15.7109375" style="67" customWidth="1"/>
    <col min="30" max="30" width="12.7109375" style="32" customWidth="1"/>
    <col min="31" max="31" width="14.28515625" style="49" customWidth="1"/>
    <col min="32" max="32" width="22.140625" style="31" customWidth="1"/>
    <col min="33" max="33" width="15.5703125" style="68" customWidth="1"/>
    <col min="34" max="34" width="14.7109375" style="31" customWidth="1"/>
    <col min="35" max="35" width="14.85546875" style="31" customWidth="1"/>
    <col min="36" max="36" width="14.7109375" style="31" customWidth="1"/>
    <col min="37" max="37" width="19.42578125" style="35" customWidth="1"/>
    <col min="38" max="38" width="11.7109375" style="36" customWidth="1"/>
    <col min="39" max="40" width="14.140625" style="37" customWidth="1"/>
    <col min="41" max="41" width="15.140625" style="38" customWidth="1"/>
    <col min="42" max="42" width="12.85546875" style="33" customWidth="1"/>
    <col min="43" max="43" width="13.5703125" style="33" customWidth="1"/>
    <col min="44" max="44" width="13.85546875" style="30" customWidth="1"/>
    <col min="45" max="45" width="22.42578125" style="62" customWidth="1"/>
    <col min="46" max="50" width="14.42578125" style="58"/>
    <col min="51" max="51" width="16.42578125" style="58" bestFit="1" customWidth="1"/>
    <col min="52" max="16384" width="14.42578125" style="58"/>
  </cols>
  <sheetData>
    <row r="1" spans="1:45" s="80" customFormat="1" ht="47.25" customHeight="1" x14ac:dyDescent="0.25">
      <c r="A1" s="78"/>
      <c r="B1" s="8" t="s">
        <v>13</v>
      </c>
      <c r="C1" s="43" t="s">
        <v>0</v>
      </c>
      <c r="D1" s="8" t="s">
        <v>34</v>
      </c>
      <c r="E1" s="8" t="s">
        <v>1</v>
      </c>
      <c r="F1" s="8" t="s">
        <v>60</v>
      </c>
      <c r="G1" s="8" t="s">
        <v>122</v>
      </c>
      <c r="H1" s="8" t="s">
        <v>6</v>
      </c>
      <c r="I1" s="9" t="s">
        <v>43</v>
      </c>
      <c r="J1" s="5" t="s">
        <v>48</v>
      </c>
      <c r="K1" s="5" t="s">
        <v>41</v>
      </c>
      <c r="L1" s="75" t="s">
        <v>50</v>
      </c>
      <c r="M1" s="5" t="s">
        <v>35</v>
      </c>
      <c r="N1" s="12" t="s">
        <v>36</v>
      </c>
      <c r="O1" s="8" t="s">
        <v>47</v>
      </c>
      <c r="P1" s="8" t="s">
        <v>3</v>
      </c>
      <c r="Q1" s="10" t="s">
        <v>49</v>
      </c>
      <c r="R1" s="8" t="s">
        <v>39</v>
      </c>
      <c r="S1" s="10" t="s">
        <v>12</v>
      </c>
      <c r="T1" s="44" t="s">
        <v>2</v>
      </c>
      <c r="U1" s="79" t="s">
        <v>54</v>
      </c>
      <c r="V1" s="12" t="s">
        <v>38</v>
      </c>
      <c r="W1" s="13" t="s">
        <v>37</v>
      </c>
      <c r="X1" s="8" t="s">
        <v>4</v>
      </c>
      <c r="Y1" s="8" t="s">
        <v>4</v>
      </c>
      <c r="Z1" s="8" t="s">
        <v>23</v>
      </c>
      <c r="AA1" s="8" t="s">
        <v>24</v>
      </c>
      <c r="AB1" s="8" t="s">
        <v>5</v>
      </c>
      <c r="AC1" s="76" t="s">
        <v>42</v>
      </c>
      <c r="AD1" s="8" t="s">
        <v>22</v>
      </c>
      <c r="AE1" s="14" t="s">
        <v>40</v>
      </c>
      <c r="AF1" s="13" t="s">
        <v>119</v>
      </c>
      <c r="AG1" s="55" t="s">
        <v>75</v>
      </c>
      <c r="AH1" s="13" t="s">
        <v>124</v>
      </c>
      <c r="AI1" s="13" t="s">
        <v>125</v>
      </c>
      <c r="AJ1" s="8" t="s">
        <v>29</v>
      </c>
      <c r="AK1" s="5" t="s">
        <v>9</v>
      </c>
      <c r="AL1" s="15" t="s">
        <v>10</v>
      </c>
      <c r="AM1" s="15" t="s">
        <v>8</v>
      </c>
      <c r="AN1" s="15" t="s">
        <v>28</v>
      </c>
      <c r="AO1" s="12" t="s">
        <v>7</v>
      </c>
      <c r="AP1" s="8" t="s">
        <v>20</v>
      </c>
      <c r="AQ1" s="8" t="s">
        <v>14</v>
      </c>
      <c r="AR1" s="12" t="s">
        <v>17</v>
      </c>
      <c r="AS1" s="5" t="s">
        <v>30</v>
      </c>
    </row>
    <row r="2" spans="1:45" ht="51" x14ac:dyDescent="0.25">
      <c r="A2" s="88">
        <f t="shared" ref="A2:A3" si="0">(T2)</f>
        <v>128</v>
      </c>
      <c r="B2" s="74" t="s">
        <v>116</v>
      </c>
      <c r="C2" s="71">
        <v>111</v>
      </c>
      <c r="D2" s="83">
        <v>42613</v>
      </c>
      <c r="E2" s="87" t="s">
        <v>59</v>
      </c>
      <c r="F2" s="87" t="s">
        <v>61</v>
      </c>
      <c r="G2" s="87" t="s">
        <v>77</v>
      </c>
      <c r="H2" s="16" t="s">
        <v>127</v>
      </c>
      <c r="I2" s="84">
        <v>252</v>
      </c>
      <c r="J2" s="17">
        <v>861017</v>
      </c>
      <c r="K2" s="2" t="s">
        <v>95</v>
      </c>
      <c r="L2" s="56">
        <v>6000000</v>
      </c>
      <c r="M2" s="25" t="s">
        <v>128</v>
      </c>
      <c r="N2" s="86" t="s">
        <v>104</v>
      </c>
      <c r="O2" s="57" t="s">
        <v>52</v>
      </c>
      <c r="P2" s="57" t="s">
        <v>53</v>
      </c>
      <c r="Q2" s="22"/>
      <c r="R2" s="25"/>
      <c r="S2" s="22"/>
      <c r="T2" s="54">
        <v>128</v>
      </c>
      <c r="U2" s="22">
        <v>42646</v>
      </c>
      <c r="V2" s="22">
        <v>42646</v>
      </c>
      <c r="W2" s="20">
        <f t="shared" ref="W2" si="1">U2-V2</f>
        <v>0</v>
      </c>
      <c r="X2" s="16" t="s">
        <v>93</v>
      </c>
      <c r="Y2" s="16" t="s">
        <v>93</v>
      </c>
      <c r="Z2" s="16" t="s">
        <v>56</v>
      </c>
      <c r="AA2" s="16" t="s">
        <v>56</v>
      </c>
      <c r="AB2" s="16" t="s">
        <v>129</v>
      </c>
      <c r="AC2" s="40">
        <v>860007322</v>
      </c>
      <c r="AD2" s="21" t="s">
        <v>84</v>
      </c>
      <c r="AE2" s="88">
        <v>196816</v>
      </c>
      <c r="AF2" s="20"/>
      <c r="AG2" s="56">
        <v>6000000</v>
      </c>
      <c r="AH2" s="20"/>
      <c r="AI2" s="20"/>
      <c r="AJ2" s="20">
        <f t="shared" ref="AJ2" si="2">AG2+AH2</f>
        <v>6000000</v>
      </c>
      <c r="AK2" s="45" t="s">
        <v>15</v>
      </c>
      <c r="AL2" s="45" t="s">
        <v>26</v>
      </c>
      <c r="AM2" s="45" t="s">
        <v>26</v>
      </c>
      <c r="AN2" s="45" t="s">
        <v>26</v>
      </c>
      <c r="AO2" s="83" t="s">
        <v>26</v>
      </c>
      <c r="AP2" s="83">
        <v>42646</v>
      </c>
      <c r="AQ2" s="83">
        <v>42704</v>
      </c>
      <c r="AR2" s="48">
        <f t="shared" ref="AR2:AR31" si="3">AQ2-AP2</f>
        <v>58</v>
      </c>
      <c r="AS2" s="16" t="s">
        <v>32</v>
      </c>
    </row>
    <row r="3" spans="1:45" ht="38.25" x14ac:dyDescent="0.25">
      <c r="A3" s="88">
        <f t="shared" si="0"/>
        <v>133</v>
      </c>
      <c r="B3" s="82" t="s">
        <v>106</v>
      </c>
      <c r="C3" s="71">
        <v>19</v>
      </c>
      <c r="D3" s="83">
        <v>42608</v>
      </c>
      <c r="E3" s="41" t="s">
        <v>70</v>
      </c>
      <c r="F3" s="41" t="s">
        <v>71</v>
      </c>
      <c r="G3" s="3" t="s">
        <v>109</v>
      </c>
      <c r="H3" s="16" t="s">
        <v>130</v>
      </c>
      <c r="I3" s="84">
        <v>276</v>
      </c>
      <c r="J3" s="17">
        <v>432115</v>
      </c>
      <c r="K3" s="2" t="s">
        <v>132</v>
      </c>
      <c r="L3" s="46">
        <v>507124172</v>
      </c>
      <c r="M3" s="85" t="s">
        <v>133</v>
      </c>
      <c r="N3" s="28" t="s">
        <v>63</v>
      </c>
      <c r="O3" s="77" t="s">
        <v>52</v>
      </c>
      <c r="P3" s="77" t="s">
        <v>53</v>
      </c>
      <c r="Q3" s="18"/>
      <c r="R3" s="19"/>
      <c r="S3" s="18"/>
      <c r="T3" s="53">
        <v>133</v>
      </c>
      <c r="U3" s="83">
        <v>42667</v>
      </c>
      <c r="V3" s="83">
        <v>42676</v>
      </c>
      <c r="W3" s="20">
        <f t="shared" ref="W3:W6" si="4">U3-V3</f>
        <v>-9</v>
      </c>
      <c r="X3" s="16" t="s">
        <v>82</v>
      </c>
      <c r="Y3" s="16" t="s">
        <v>131</v>
      </c>
      <c r="Z3" s="16" t="s">
        <v>56</v>
      </c>
      <c r="AA3" s="16" t="s">
        <v>56</v>
      </c>
      <c r="AB3" s="16" t="s">
        <v>165</v>
      </c>
      <c r="AC3" s="23">
        <v>830016004</v>
      </c>
      <c r="AD3" s="21" t="s">
        <v>67</v>
      </c>
      <c r="AE3" s="84">
        <v>210116</v>
      </c>
      <c r="AF3" s="20">
        <v>0</v>
      </c>
      <c r="AG3" s="39">
        <v>219800000</v>
      </c>
      <c r="AH3" s="20"/>
      <c r="AI3" s="20"/>
      <c r="AJ3" s="20">
        <f t="shared" ref="AJ3" si="5">+AG3+AH3</f>
        <v>219800000</v>
      </c>
      <c r="AK3" s="45" t="s">
        <v>134</v>
      </c>
      <c r="AL3" s="26" t="s">
        <v>135</v>
      </c>
      <c r="AM3" s="83">
        <v>43825</v>
      </c>
      <c r="AN3" s="83" t="s">
        <v>97</v>
      </c>
      <c r="AO3" s="83">
        <v>42668</v>
      </c>
      <c r="AP3" s="83">
        <v>42668</v>
      </c>
      <c r="AQ3" s="83">
        <v>42728</v>
      </c>
      <c r="AR3" s="48">
        <f t="shared" si="3"/>
        <v>60</v>
      </c>
      <c r="AS3" s="16" t="s">
        <v>113</v>
      </c>
    </row>
    <row r="4" spans="1:45" ht="38.25" x14ac:dyDescent="0.25">
      <c r="A4" s="88">
        <f t="shared" ref="A4" si="6">(T4)</f>
        <v>136</v>
      </c>
      <c r="B4" s="82" t="s">
        <v>106</v>
      </c>
      <c r="C4" s="71">
        <v>19</v>
      </c>
      <c r="D4" s="83">
        <v>42608</v>
      </c>
      <c r="E4" s="41" t="s">
        <v>70</v>
      </c>
      <c r="F4" s="41" t="s">
        <v>71</v>
      </c>
      <c r="G4" s="3" t="s">
        <v>109</v>
      </c>
      <c r="H4" s="16" t="s">
        <v>130</v>
      </c>
      <c r="I4" s="84">
        <v>276</v>
      </c>
      <c r="J4" s="17">
        <v>432115</v>
      </c>
      <c r="K4" s="2" t="s">
        <v>132</v>
      </c>
      <c r="L4" s="46">
        <v>507124172</v>
      </c>
      <c r="M4" s="85" t="s">
        <v>133</v>
      </c>
      <c r="N4" s="28" t="s">
        <v>63</v>
      </c>
      <c r="O4" s="77" t="s">
        <v>52</v>
      </c>
      <c r="P4" s="77" t="s">
        <v>53</v>
      </c>
      <c r="Q4" s="18"/>
      <c r="R4" s="19"/>
      <c r="S4" s="18"/>
      <c r="T4" s="53">
        <v>136</v>
      </c>
      <c r="U4" s="83">
        <v>42670</v>
      </c>
      <c r="V4" s="83">
        <v>42676</v>
      </c>
      <c r="W4" s="20">
        <f t="shared" si="4"/>
        <v>-6</v>
      </c>
      <c r="X4" s="16" t="s">
        <v>82</v>
      </c>
      <c r="Y4" s="16" t="s">
        <v>131</v>
      </c>
      <c r="Z4" s="16" t="s">
        <v>56</v>
      </c>
      <c r="AA4" s="16" t="s">
        <v>56</v>
      </c>
      <c r="AB4" s="16" t="s">
        <v>166</v>
      </c>
      <c r="AC4" s="23">
        <v>7700667</v>
      </c>
      <c r="AD4" s="21"/>
      <c r="AE4" s="84">
        <v>210916</v>
      </c>
      <c r="AF4" s="20">
        <v>0</v>
      </c>
      <c r="AG4" s="39">
        <v>59786385.420000002</v>
      </c>
      <c r="AH4" s="20"/>
      <c r="AI4" s="20"/>
      <c r="AJ4" s="20">
        <f t="shared" ref="AJ4" si="7">+AG4+AH4</f>
        <v>59786385.420000002</v>
      </c>
      <c r="AK4" s="45" t="s">
        <v>134</v>
      </c>
      <c r="AL4" s="26" t="s">
        <v>135</v>
      </c>
      <c r="AM4" s="83">
        <v>44560</v>
      </c>
      <c r="AN4" s="83" t="s">
        <v>97</v>
      </c>
      <c r="AO4" s="83">
        <v>42670</v>
      </c>
      <c r="AP4" s="83">
        <v>42670</v>
      </c>
      <c r="AQ4" s="83">
        <v>42730</v>
      </c>
      <c r="AR4" s="48">
        <f t="shared" si="3"/>
        <v>60</v>
      </c>
      <c r="AS4" s="16" t="s">
        <v>113</v>
      </c>
    </row>
    <row r="5" spans="1:45" ht="38.25" x14ac:dyDescent="0.25">
      <c r="A5" s="88">
        <f t="shared" ref="A5" si="8">(T5)</f>
        <v>134</v>
      </c>
      <c r="B5" s="82" t="s">
        <v>116</v>
      </c>
      <c r="C5" s="71">
        <v>20</v>
      </c>
      <c r="D5" s="83">
        <v>42611</v>
      </c>
      <c r="E5" s="41" t="s">
        <v>70</v>
      </c>
      <c r="F5" s="41" t="s">
        <v>71</v>
      </c>
      <c r="G5" s="3" t="s">
        <v>109</v>
      </c>
      <c r="H5" s="16" t="s">
        <v>136</v>
      </c>
      <c r="I5" s="84">
        <v>39</v>
      </c>
      <c r="J5" s="17">
        <v>432225</v>
      </c>
      <c r="K5" s="2" t="s">
        <v>137</v>
      </c>
      <c r="L5" s="46">
        <v>149994926</v>
      </c>
      <c r="M5" s="85" t="s">
        <v>138</v>
      </c>
      <c r="N5" s="28" t="s">
        <v>63</v>
      </c>
      <c r="O5" s="77" t="s">
        <v>52</v>
      </c>
      <c r="P5" s="77" t="s">
        <v>53</v>
      </c>
      <c r="Q5" s="18"/>
      <c r="R5" s="19"/>
      <c r="S5" s="18"/>
      <c r="T5" s="53">
        <v>134</v>
      </c>
      <c r="U5" s="83">
        <v>42667</v>
      </c>
      <c r="V5" s="83">
        <v>42668</v>
      </c>
      <c r="W5" s="20">
        <f t="shared" si="4"/>
        <v>-1</v>
      </c>
      <c r="X5" s="16" t="s">
        <v>82</v>
      </c>
      <c r="Y5" s="16" t="s">
        <v>139</v>
      </c>
      <c r="Z5" s="16" t="s">
        <v>56</v>
      </c>
      <c r="AA5" s="16" t="s">
        <v>56</v>
      </c>
      <c r="AB5" s="16" t="s">
        <v>171</v>
      </c>
      <c r="AC5" s="23">
        <v>900443044</v>
      </c>
      <c r="AD5" s="21" t="s">
        <v>68</v>
      </c>
      <c r="AE5" s="84">
        <v>210016</v>
      </c>
      <c r="AF5" s="20">
        <v>0</v>
      </c>
      <c r="AG5" s="39">
        <v>149992269</v>
      </c>
      <c r="AH5" s="20"/>
      <c r="AI5" s="20"/>
      <c r="AJ5" s="20">
        <f t="shared" ref="AJ5" si="9">+AG5+AH5</f>
        <v>149992269</v>
      </c>
      <c r="AK5" s="45" t="s">
        <v>120</v>
      </c>
      <c r="AL5" s="26" t="s">
        <v>117</v>
      </c>
      <c r="AM5" s="83">
        <v>43795</v>
      </c>
      <c r="AN5" s="83" t="s">
        <v>97</v>
      </c>
      <c r="AO5" s="83">
        <v>42669</v>
      </c>
      <c r="AP5" s="83">
        <v>42668</v>
      </c>
      <c r="AQ5" s="83">
        <v>42698</v>
      </c>
      <c r="AR5" s="48">
        <f t="shared" si="3"/>
        <v>30</v>
      </c>
      <c r="AS5" s="16" t="s">
        <v>107</v>
      </c>
    </row>
    <row r="6" spans="1:45" ht="38.25" x14ac:dyDescent="0.25">
      <c r="A6" s="88">
        <f t="shared" ref="A6" si="10">(T6)</f>
        <v>131</v>
      </c>
      <c r="B6" s="82" t="s">
        <v>58</v>
      </c>
      <c r="C6" s="71">
        <v>4</v>
      </c>
      <c r="D6" s="83">
        <v>42612</v>
      </c>
      <c r="E6" s="41" t="s">
        <v>70</v>
      </c>
      <c r="F6" s="41" t="s">
        <v>79</v>
      </c>
      <c r="G6" s="3" t="s">
        <v>109</v>
      </c>
      <c r="H6" s="16" t="s">
        <v>141</v>
      </c>
      <c r="I6" s="84">
        <v>277</v>
      </c>
      <c r="J6" s="17">
        <v>432315</v>
      </c>
      <c r="K6" s="2" t="s">
        <v>142</v>
      </c>
      <c r="L6" s="46">
        <v>88668000</v>
      </c>
      <c r="M6" s="85" t="s">
        <v>143</v>
      </c>
      <c r="N6" s="28" t="s">
        <v>63</v>
      </c>
      <c r="O6" s="77" t="s">
        <v>52</v>
      </c>
      <c r="P6" s="77" t="s">
        <v>53</v>
      </c>
      <c r="Q6" s="18"/>
      <c r="R6" s="19"/>
      <c r="S6" s="18"/>
      <c r="T6" s="53">
        <v>131</v>
      </c>
      <c r="U6" s="83">
        <v>42656</v>
      </c>
      <c r="V6" s="83">
        <v>42657</v>
      </c>
      <c r="W6" s="20">
        <f t="shared" si="4"/>
        <v>-1</v>
      </c>
      <c r="X6" s="16" t="s">
        <v>82</v>
      </c>
      <c r="Y6" s="16" t="s">
        <v>110</v>
      </c>
      <c r="Z6" s="16" t="s">
        <v>56</v>
      </c>
      <c r="AA6" s="16" t="s">
        <v>56</v>
      </c>
      <c r="AB6" s="16" t="s">
        <v>164</v>
      </c>
      <c r="AC6" s="89">
        <v>830137868</v>
      </c>
      <c r="AD6" s="21" t="s">
        <v>94</v>
      </c>
      <c r="AE6" s="84">
        <v>200616</v>
      </c>
      <c r="AF6" s="20">
        <v>0</v>
      </c>
      <c r="AG6" s="39">
        <v>88624000</v>
      </c>
      <c r="AH6" s="20"/>
      <c r="AI6" s="20"/>
      <c r="AJ6" s="20">
        <f t="shared" ref="AJ6" si="11">+AG6+AH6</f>
        <v>88624000</v>
      </c>
      <c r="AK6" s="45" t="s">
        <v>120</v>
      </c>
      <c r="AL6" s="26" t="s">
        <v>117</v>
      </c>
      <c r="AM6" s="83">
        <v>43820</v>
      </c>
      <c r="AN6" s="83" t="s">
        <v>97</v>
      </c>
      <c r="AO6" s="83">
        <v>42657</v>
      </c>
      <c r="AP6" s="83">
        <v>42661</v>
      </c>
      <c r="AQ6" s="83">
        <v>42721</v>
      </c>
      <c r="AR6" s="48">
        <f t="shared" si="3"/>
        <v>60</v>
      </c>
      <c r="AS6" s="16" t="s">
        <v>98</v>
      </c>
    </row>
    <row r="7" spans="1:45" ht="38.25" x14ac:dyDescent="0.25">
      <c r="A7" s="88">
        <f>(T7)</f>
        <v>43</v>
      </c>
      <c r="B7" s="74" t="s">
        <v>58</v>
      </c>
      <c r="C7" s="71">
        <v>51</v>
      </c>
      <c r="D7" s="83">
        <v>42640</v>
      </c>
      <c r="E7" s="41" t="s">
        <v>108</v>
      </c>
      <c r="F7" s="41" t="s">
        <v>108</v>
      </c>
      <c r="G7" s="3" t="s">
        <v>109</v>
      </c>
      <c r="H7" s="16" t="s">
        <v>147</v>
      </c>
      <c r="I7" s="88">
        <v>287</v>
      </c>
      <c r="J7" s="17">
        <v>432321</v>
      </c>
      <c r="K7" s="1" t="s">
        <v>148</v>
      </c>
      <c r="L7" s="46">
        <v>15000000</v>
      </c>
      <c r="M7" s="85" t="s">
        <v>149</v>
      </c>
      <c r="N7" s="86" t="s">
        <v>63</v>
      </c>
      <c r="O7" s="77" t="s">
        <v>52</v>
      </c>
      <c r="P7" s="77" t="s">
        <v>53</v>
      </c>
      <c r="Q7" s="18"/>
      <c r="R7" s="19"/>
      <c r="S7" s="18"/>
      <c r="T7" s="53">
        <v>43</v>
      </c>
      <c r="U7" s="83">
        <v>42655</v>
      </c>
      <c r="V7" s="83">
        <v>42655</v>
      </c>
      <c r="W7" s="20">
        <v>0</v>
      </c>
      <c r="X7" s="16" t="s">
        <v>82</v>
      </c>
      <c r="Y7" s="16" t="s">
        <v>150</v>
      </c>
      <c r="Z7" s="16" t="s">
        <v>56</v>
      </c>
      <c r="AA7" s="16" t="s">
        <v>56</v>
      </c>
      <c r="AB7" s="16" t="s">
        <v>172</v>
      </c>
      <c r="AC7" s="40">
        <v>900668336</v>
      </c>
      <c r="AD7" s="21" t="s">
        <v>68</v>
      </c>
      <c r="AE7" s="84">
        <v>200116</v>
      </c>
      <c r="AF7" s="20"/>
      <c r="AG7" s="46">
        <v>14709174</v>
      </c>
      <c r="AH7" s="20"/>
      <c r="AI7" s="20"/>
      <c r="AJ7" s="20">
        <f t="shared" ref="AJ7" si="12">+AG7+AH7</f>
        <v>14709174</v>
      </c>
      <c r="AK7" s="45" t="s">
        <v>15</v>
      </c>
      <c r="AL7" s="45" t="s">
        <v>26</v>
      </c>
      <c r="AM7" s="45" t="s">
        <v>26</v>
      </c>
      <c r="AN7" s="45" t="s">
        <v>26</v>
      </c>
      <c r="AO7" s="83" t="s">
        <v>26</v>
      </c>
      <c r="AP7" s="83">
        <v>42657</v>
      </c>
      <c r="AQ7" s="28">
        <v>42687</v>
      </c>
      <c r="AR7" s="48">
        <f t="shared" si="3"/>
        <v>30</v>
      </c>
      <c r="AS7" s="16" t="s">
        <v>46</v>
      </c>
    </row>
    <row r="8" spans="1:45" ht="38.25" x14ac:dyDescent="0.25">
      <c r="A8" s="88">
        <f>(T8)</f>
        <v>130</v>
      </c>
      <c r="B8" s="74" t="s">
        <v>105</v>
      </c>
      <c r="C8" s="71">
        <v>113</v>
      </c>
      <c r="D8" s="83">
        <v>42627</v>
      </c>
      <c r="E8" s="87" t="s">
        <v>59</v>
      </c>
      <c r="F8" s="87" t="s">
        <v>61</v>
      </c>
      <c r="G8" s="87" t="s">
        <v>44</v>
      </c>
      <c r="H8" s="16" t="s">
        <v>151</v>
      </c>
      <c r="I8" s="84">
        <v>169</v>
      </c>
      <c r="J8" s="17">
        <v>821119</v>
      </c>
      <c r="K8" s="2" t="s">
        <v>101</v>
      </c>
      <c r="L8" s="56">
        <v>280000</v>
      </c>
      <c r="M8" s="25" t="s">
        <v>152</v>
      </c>
      <c r="N8" s="86" t="s">
        <v>81</v>
      </c>
      <c r="O8" s="77" t="s">
        <v>52</v>
      </c>
      <c r="P8" s="77" t="s">
        <v>53</v>
      </c>
      <c r="Q8" s="22"/>
      <c r="R8" s="25"/>
      <c r="S8" s="22"/>
      <c r="T8" s="54">
        <v>130</v>
      </c>
      <c r="U8" s="83">
        <v>42646</v>
      </c>
      <c r="V8" s="83">
        <v>42646</v>
      </c>
      <c r="W8" s="20">
        <f t="shared" ref="W8" si="13">U8-V8</f>
        <v>0</v>
      </c>
      <c r="X8" s="16" t="s">
        <v>93</v>
      </c>
      <c r="Y8" s="16" t="s">
        <v>102</v>
      </c>
      <c r="Z8" s="16" t="s">
        <v>56</v>
      </c>
      <c r="AA8" s="16" t="s">
        <v>56</v>
      </c>
      <c r="AB8" s="16" t="s">
        <v>153</v>
      </c>
      <c r="AC8" s="40">
        <v>860009759</v>
      </c>
      <c r="AD8" s="21" t="s">
        <v>83</v>
      </c>
      <c r="AE8" s="88">
        <v>197016</v>
      </c>
      <c r="AF8" s="20"/>
      <c r="AG8" s="56">
        <v>280000</v>
      </c>
      <c r="AH8" s="20"/>
      <c r="AI8" s="20"/>
      <c r="AJ8" s="20">
        <f t="shared" ref="AJ8" si="14">AG8+AH8</f>
        <v>280000</v>
      </c>
      <c r="AK8" s="45" t="s">
        <v>15</v>
      </c>
      <c r="AL8" s="45" t="s">
        <v>26</v>
      </c>
      <c r="AM8" s="45" t="s">
        <v>26</v>
      </c>
      <c r="AN8" s="45" t="s">
        <v>26</v>
      </c>
      <c r="AO8" s="83" t="s">
        <v>26</v>
      </c>
      <c r="AP8" s="83">
        <v>42646</v>
      </c>
      <c r="AQ8" s="83">
        <v>43010</v>
      </c>
      <c r="AR8" s="48">
        <f t="shared" si="3"/>
        <v>364</v>
      </c>
      <c r="AS8" s="16" t="s">
        <v>31</v>
      </c>
    </row>
    <row r="9" spans="1:45" ht="76.5" x14ac:dyDescent="0.25">
      <c r="A9" s="88">
        <f t="shared" ref="A9" si="15">(T9)</f>
        <v>129</v>
      </c>
      <c r="B9" s="74" t="s">
        <v>73</v>
      </c>
      <c r="C9" s="71">
        <v>114</v>
      </c>
      <c r="D9" s="83">
        <v>42628</v>
      </c>
      <c r="E9" s="87" t="s">
        <v>59</v>
      </c>
      <c r="F9" s="87" t="s">
        <v>61</v>
      </c>
      <c r="G9" s="87" t="s">
        <v>45</v>
      </c>
      <c r="H9" s="16" t="s">
        <v>154</v>
      </c>
      <c r="I9" s="84">
        <v>169</v>
      </c>
      <c r="J9" s="17">
        <v>801116</v>
      </c>
      <c r="K9" s="2" t="s">
        <v>51</v>
      </c>
      <c r="L9" s="56">
        <v>18000000</v>
      </c>
      <c r="M9" s="25" t="s">
        <v>155</v>
      </c>
      <c r="N9" s="86" t="s">
        <v>104</v>
      </c>
      <c r="O9" s="77" t="s">
        <v>52</v>
      </c>
      <c r="P9" s="77" t="s">
        <v>53</v>
      </c>
      <c r="Q9" s="22"/>
      <c r="R9" s="25"/>
      <c r="S9" s="22"/>
      <c r="T9" s="54">
        <v>129</v>
      </c>
      <c r="U9" s="83">
        <v>42646</v>
      </c>
      <c r="V9" s="83">
        <v>42646</v>
      </c>
      <c r="W9" s="20">
        <f t="shared" ref="W9" si="16">U9-V9</f>
        <v>0</v>
      </c>
      <c r="X9" s="16" t="s">
        <v>100</v>
      </c>
      <c r="Y9" s="16" t="s">
        <v>100</v>
      </c>
      <c r="Z9" s="16" t="s">
        <v>56</v>
      </c>
      <c r="AA9" s="16" t="s">
        <v>56</v>
      </c>
      <c r="AB9" s="16" t="s">
        <v>156</v>
      </c>
      <c r="AC9" s="40">
        <v>79051776</v>
      </c>
      <c r="AD9" s="21"/>
      <c r="AE9" s="88">
        <v>196916</v>
      </c>
      <c r="AF9" s="20">
        <v>4250000</v>
      </c>
      <c r="AG9" s="56">
        <v>18000000</v>
      </c>
      <c r="AH9" s="20"/>
      <c r="AI9" s="20"/>
      <c r="AJ9" s="20">
        <f t="shared" ref="AJ9" si="17">AG9+AH9</f>
        <v>18000000</v>
      </c>
      <c r="AK9" s="45" t="s">
        <v>15</v>
      </c>
      <c r="AL9" s="45" t="s">
        <v>26</v>
      </c>
      <c r="AM9" s="45" t="s">
        <v>26</v>
      </c>
      <c r="AN9" s="45" t="s">
        <v>26</v>
      </c>
      <c r="AO9" s="83" t="s">
        <v>26</v>
      </c>
      <c r="AP9" s="83">
        <v>42646</v>
      </c>
      <c r="AQ9" s="83">
        <v>42735</v>
      </c>
      <c r="AR9" s="48">
        <f t="shared" si="3"/>
        <v>89</v>
      </c>
      <c r="AS9" s="16" t="s">
        <v>157</v>
      </c>
    </row>
    <row r="10" spans="1:45" ht="76.5" x14ac:dyDescent="0.25">
      <c r="A10" s="88">
        <f t="shared" ref="A10" si="18">(T10)</f>
        <v>135</v>
      </c>
      <c r="B10" s="74" t="s">
        <v>105</v>
      </c>
      <c r="C10" s="71">
        <v>115</v>
      </c>
      <c r="D10" s="83">
        <v>42639</v>
      </c>
      <c r="E10" s="87" t="s">
        <v>59</v>
      </c>
      <c r="F10" s="87" t="s">
        <v>62</v>
      </c>
      <c r="G10" s="3" t="s">
        <v>109</v>
      </c>
      <c r="H10" s="16" t="s">
        <v>158</v>
      </c>
      <c r="I10" s="84">
        <v>41</v>
      </c>
      <c r="J10" s="17">
        <v>432117</v>
      </c>
      <c r="K10" s="2" t="s">
        <v>159</v>
      </c>
      <c r="L10" s="56">
        <v>18000000</v>
      </c>
      <c r="M10" s="25" t="s">
        <v>155</v>
      </c>
      <c r="N10" s="86" t="s">
        <v>104</v>
      </c>
      <c r="O10" s="77" t="s">
        <v>52</v>
      </c>
      <c r="P10" s="77" t="s">
        <v>53</v>
      </c>
      <c r="Q10" s="22"/>
      <c r="R10" s="25"/>
      <c r="S10" s="22"/>
      <c r="T10" s="54">
        <v>135</v>
      </c>
      <c r="U10" s="83">
        <v>42668</v>
      </c>
      <c r="V10" s="83">
        <v>42669</v>
      </c>
      <c r="W10" s="20">
        <f t="shared" ref="W10" si="19">U10-V10</f>
        <v>-1</v>
      </c>
      <c r="X10" s="16" t="s">
        <v>82</v>
      </c>
      <c r="Y10" s="16" t="s">
        <v>160</v>
      </c>
      <c r="Z10" s="16" t="s">
        <v>56</v>
      </c>
      <c r="AA10" s="16" t="s">
        <v>56</v>
      </c>
      <c r="AB10" s="16" t="s">
        <v>161</v>
      </c>
      <c r="AC10" s="40">
        <v>860002693</v>
      </c>
      <c r="AD10" s="21" t="s">
        <v>83</v>
      </c>
      <c r="AE10" s="88">
        <v>210416</v>
      </c>
      <c r="AF10" s="20"/>
      <c r="AG10" s="56">
        <v>733890530</v>
      </c>
      <c r="AH10" s="20"/>
      <c r="AI10" s="20"/>
      <c r="AJ10" s="20">
        <f t="shared" ref="AJ10" si="20">AG10+AH10</f>
        <v>733890530</v>
      </c>
      <c r="AK10" s="45" t="s">
        <v>162</v>
      </c>
      <c r="AL10" s="45" t="s">
        <v>26</v>
      </c>
      <c r="AM10" s="83">
        <v>44161</v>
      </c>
      <c r="AN10" s="45" t="s">
        <v>291</v>
      </c>
      <c r="AO10" s="83">
        <v>42670</v>
      </c>
      <c r="AP10" s="83">
        <v>42668</v>
      </c>
      <c r="AQ10" s="83">
        <v>42698</v>
      </c>
      <c r="AR10" s="48">
        <f t="shared" si="3"/>
        <v>30</v>
      </c>
      <c r="AS10" s="16" t="s">
        <v>163</v>
      </c>
    </row>
    <row r="11" spans="1:45" ht="76.5" x14ac:dyDescent="0.25">
      <c r="A11" s="88">
        <f t="shared" ref="A11:A12" si="21">(T11)</f>
        <v>132</v>
      </c>
      <c r="B11" s="74" t="s">
        <v>105</v>
      </c>
      <c r="C11" s="71">
        <v>116</v>
      </c>
      <c r="D11" s="83">
        <v>42662</v>
      </c>
      <c r="E11" s="87" t="s">
        <v>59</v>
      </c>
      <c r="F11" s="87" t="s">
        <v>61</v>
      </c>
      <c r="G11" s="3" t="s">
        <v>109</v>
      </c>
      <c r="H11" s="16" t="s">
        <v>167</v>
      </c>
      <c r="I11" s="84">
        <v>41</v>
      </c>
      <c r="J11" s="17">
        <v>861018</v>
      </c>
      <c r="K11" s="2" t="s">
        <v>168</v>
      </c>
      <c r="L11" s="56">
        <v>1276000</v>
      </c>
      <c r="M11" s="25" t="s">
        <v>169</v>
      </c>
      <c r="N11" s="86" t="s">
        <v>57</v>
      </c>
      <c r="O11" s="77" t="s">
        <v>52</v>
      </c>
      <c r="P11" s="77" t="s">
        <v>53</v>
      </c>
      <c r="Q11" s="22"/>
      <c r="R11" s="25"/>
      <c r="S11" s="22"/>
      <c r="T11" s="54">
        <v>132</v>
      </c>
      <c r="U11" s="83">
        <v>42662</v>
      </c>
      <c r="V11" s="83">
        <v>42664</v>
      </c>
      <c r="W11" s="20">
        <f t="shared" ref="W11" si="22">U11-V11</f>
        <v>-2</v>
      </c>
      <c r="X11" s="16" t="s">
        <v>100</v>
      </c>
      <c r="Y11" s="16" t="s">
        <v>100</v>
      </c>
      <c r="Z11" s="16" t="s">
        <v>56</v>
      </c>
      <c r="AA11" s="16" t="s">
        <v>56</v>
      </c>
      <c r="AB11" s="16" t="s">
        <v>170</v>
      </c>
      <c r="AC11" s="40">
        <v>900557462</v>
      </c>
      <c r="AD11" s="21" t="s">
        <v>96</v>
      </c>
      <c r="AE11" s="88">
        <v>57116</v>
      </c>
      <c r="AF11" s="20"/>
      <c r="AG11" s="56">
        <v>1276000</v>
      </c>
      <c r="AH11" s="20"/>
      <c r="AI11" s="20"/>
      <c r="AJ11" s="20">
        <f t="shared" ref="AJ11" si="23">AG11+AH11</f>
        <v>1276000</v>
      </c>
      <c r="AK11" s="45" t="s">
        <v>26</v>
      </c>
      <c r="AL11" s="45" t="s">
        <v>26</v>
      </c>
      <c r="AM11" s="45" t="s">
        <v>26</v>
      </c>
      <c r="AN11" s="45" t="s">
        <v>26</v>
      </c>
      <c r="AO11" s="83" t="s">
        <v>26</v>
      </c>
      <c r="AP11" s="83">
        <v>42662</v>
      </c>
      <c r="AQ11" s="83">
        <v>42704</v>
      </c>
      <c r="AR11" s="48">
        <f t="shared" si="3"/>
        <v>42</v>
      </c>
      <c r="AS11" s="16" t="s">
        <v>33</v>
      </c>
    </row>
    <row r="12" spans="1:45" ht="38.25" x14ac:dyDescent="0.25">
      <c r="A12" s="88">
        <f t="shared" si="21"/>
        <v>45</v>
      </c>
      <c r="B12" s="74" t="s">
        <v>105</v>
      </c>
      <c r="C12" s="71">
        <v>52</v>
      </c>
      <c r="D12" s="83">
        <v>42657</v>
      </c>
      <c r="E12" s="41" t="s">
        <v>108</v>
      </c>
      <c r="F12" s="41" t="s">
        <v>108</v>
      </c>
      <c r="G12" s="3" t="s">
        <v>109</v>
      </c>
      <c r="H12" s="16" t="s">
        <v>173</v>
      </c>
      <c r="I12" s="88">
        <v>287</v>
      </c>
      <c r="J12" s="17">
        <v>811115</v>
      </c>
      <c r="K12" s="1" t="s">
        <v>174</v>
      </c>
      <c r="L12" s="46">
        <v>31000000</v>
      </c>
      <c r="M12" s="85" t="s">
        <v>175</v>
      </c>
      <c r="N12" s="86" t="s">
        <v>63</v>
      </c>
      <c r="O12" s="77" t="s">
        <v>52</v>
      </c>
      <c r="P12" s="77" t="s">
        <v>53</v>
      </c>
      <c r="Q12" s="18"/>
      <c r="R12" s="19"/>
      <c r="S12" s="18"/>
      <c r="T12" s="53">
        <v>45</v>
      </c>
      <c r="U12" s="83">
        <v>42678</v>
      </c>
      <c r="V12" s="83">
        <v>42678</v>
      </c>
      <c r="W12" s="20">
        <f>V12-U12</f>
        <v>0</v>
      </c>
      <c r="X12" s="16" t="s">
        <v>82</v>
      </c>
      <c r="Y12" s="16" t="s">
        <v>103</v>
      </c>
      <c r="Z12" s="16" t="s">
        <v>56</v>
      </c>
      <c r="AA12" s="16" t="s">
        <v>56</v>
      </c>
      <c r="AB12" s="16" t="s">
        <v>228</v>
      </c>
      <c r="AC12" s="40">
        <v>900025740</v>
      </c>
      <c r="AD12" s="21" t="s">
        <v>96</v>
      </c>
      <c r="AE12" s="84">
        <v>213316</v>
      </c>
      <c r="AF12" s="20"/>
      <c r="AG12" s="46">
        <v>30464790</v>
      </c>
      <c r="AH12" s="20"/>
      <c r="AI12" s="20"/>
      <c r="AJ12" s="20">
        <f t="shared" ref="AJ12" si="24">+AG12+AH12</f>
        <v>30464790</v>
      </c>
      <c r="AK12" s="45" t="s">
        <v>15</v>
      </c>
      <c r="AL12" s="45" t="s">
        <v>26</v>
      </c>
      <c r="AM12" s="45" t="s">
        <v>26</v>
      </c>
      <c r="AN12" s="45" t="s">
        <v>26</v>
      </c>
      <c r="AO12" s="83" t="s">
        <v>26</v>
      </c>
      <c r="AP12" s="83">
        <v>42678</v>
      </c>
      <c r="AQ12" s="28">
        <v>42708</v>
      </c>
      <c r="AR12" s="48">
        <f t="shared" si="3"/>
        <v>30</v>
      </c>
      <c r="AS12" s="16" t="s">
        <v>46</v>
      </c>
    </row>
    <row r="13" spans="1:45" ht="38.25" x14ac:dyDescent="0.25">
      <c r="A13" s="88">
        <f t="shared" ref="A13" si="25">(T13)</f>
        <v>44</v>
      </c>
      <c r="B13" s="74" t="s">
        <v>73</v>
      </c>
      <c r="C13" s="71">
        <v>53</v>
      </c>
      <c r="D13" s="83">
        <v>42657</v>
      </c>
      <c r="E13" s="41" t="s">
        <v>108</v>
      </c>
      <c r="F13" s="41" t="s">
        <v>108</v>
      </c>
      <c r="G13" s="3" t="s">
        <v>109</v>
      </c>
      <c r="H13" s="16" t="s">
        <v>176</v>
      </c>
      <c r="I13" s="88">
        <v>287</v>
      </c>
      <c r="J13" s="17">
        <v>811115</v>
      </c>
      <c r="K13" s="1" t="s">
        <v>174</v>
      </c>
      <c r="L13" s="46">
        <v>31000000</v>
      </c>
      <c r="M13" s="85" t="s">
        <v>177</v>
      </c>
      <c r="N13" s="86" t="s">
        <v>63</v>
      </c>
      <c r="O13" s="77" t="s">
        <v>52</v>
      </c>
      <c r="P13" s="77" t="s">
        <v>53</v>
      </c>
      <c r="Q13" s="18"/>
      <c r="R13" s="19"/>
      <c r="S13" s="18"/>
      <c r="T13" s="53">
        <v>44</v>
      </c>
      <c r="U13" s="83">
        <v>42677</v>
      </c>
      <c r="V13" s="83">
        <v>42677</v>
      </c>
      <c r="W13" s="20">
        <f>V13-U13</f>
        <v>0</v>
      </c>
      <c r="X13" s="16" t="s">
        <v>82</v>
      </c>
      <c r="Y13" s="16" t="s">
        <v>103</v>
      </c>
      <c r="Z13" s="16" t="s">
        <v>56</v>
      </c>
      <c r="AA13" s="16" t="s">
        <v>56</v>
      </c>
      <c r="AB13" s="16" t="s">
        <v>227</v>
      </c>
      <c r="AC13" s="40">
        <v>900471414</v>
      </c>
      <c r="AD13" s="21" t="s">
        <v>67</v>
      </c>
      <c r="AE13" s="84">
        <v>213216</v>
      </c>
      <c r="AF13" s="20"/>
      <c r="AG13" s="46">
        <v>29514000</v>
      </c>
      <c r="AH13" s="20"/>
      <c r="AI13" s="20"/>
      <c r="AJ13" s="20">
        <f t="shared" ref="AJ13" si="26">+AG13+AH13</f>
        <v>29514000</v>
      </c>
      <c r="AK13" s="45" t="s">
        <v>15</v>
      </c>
      <c r="AL13" s="45" t="s">
        <v>26</v>
      </c>
      <c r="AM13" s="45" t="s">
        <v>26</v>
      </c>
      <c r="AN13" s="45" t="s">
        <v>26</v>
      </c>
      <c r="AO13" s="83" t="s">
        <v>26</v>
      </c>
      <c r="AP13" s="83">
        <v>42677</v>
      </c>
      <c r="AQ13" s="28">
        <v>42707</v>
      </c>
      <c r="AR13" s="48">
        <f t="shared" si="3"/>
        <v>30</v>
      </c>
      <c r="AS13" s="16" t="s">
        <v>46</v>
      </c>
    </row>
    <row r="14" spans="1:45" ht="89.25" x14ac:dyDescent="0.25">
      <c r="A14" s="88">
        <f t="shared" ref="A14:A16" si="27">(T14)</f>
        <v>46</v>
      </c>
      <c r="B14" s="74" t="s">
        <v>116</v>
      </c>
      <c r="C14" s="71">
        <v>54</v>
      </c>
      <c r="D14" s="83">
        <v>42670</v>
      </c>
      <c r="E14" s="41" t="s">
        <v>108</v>
      </c>
      <c r="F14" s="41" t="s">
        <v>108</v>
      </c>
      <c r="G14" s="3" t="s">
        <v>109</v>
      </c>
      <c r="H14" s="16" t="s">
        <v>178</v>
      </c>
      <c r="I14" s="88">
        <v>287</v>
      </c>
      <c r="J14" s="17">
        <v>781018</v>
      </c>
      <c r="K14" s="1" t="s">
        <v>179</v>
      </c>
      <c r="L14" s="46">
        <v>29991800</v>
      </c>
      <c r="M14" s="85" t="s">
        <v>180</v>
      </c>
      <c r="N14" s="86" t="s">
        <v>181</v>
      </c>
      <c r="O14" s="77" t="s">
        <v>52</v>
      </c>
      <c r="P14" s="77" t="s">
        <v>53</v>
      </c>
      <c r="Q14" s="18"/>
      <c r="R14" s="19"/>
      <c r="S14" s="18"/>
      <c r="T14" s="53">
        <v>46</v>
      </c>
      <c r="U14" s="83">
        <v>42689</v>
      </c>
      <c r="V14" s="83">
        <v>42689</v>
      </c>
      <c r="W14" s="20">
        <f>V14-U14</f>
        <v>0</v>
      </c>
      <c r="X14" s="16" t="s">
        <v>65</v>
      </c>
      <c r="Y14" s="16" t="s">
        <v>182</v>
      </c>
      <c r="Z14" s="16" t="s">
        <v>126</v>
      </c>
      <c r="AA14" s="16" t="s">
        <v>121</v>
      </c>
      <c r="AB14" s="16" t="s">
        <v>226</v>
      </c>
      <c r="AC14" s="40">
        <v>4286255</v>
      </c>
      <c r="AD14" s="21"/>
      <c r="AE14" s="84">
        <v>217816</v>
      </c>
      <c r="AF14" s="20"/>
      <c r="AG14" s="46">
        <v>28072000</v>
      </c>
      <c r="AH14" s="20"/>
      <c r="AI14" s="20"/>
      <c r="AJ14" s="20">
        <f t="shared" ref="AJ14:AJ16" si="28">+AG14+AH14</f>
        <v>28072000</v>
      </c>
      <c r="AK14" s="45" t="s">
        <v>15</v>
      </c>
      <c r="AL14" s="45" t="s">
        <v>26</v>
      </c>
      <c r="AM14" s="45" t="s">
        <v>26</v>
      </c>
      <c r="AN14" s="45" t="s">
        <v>26</v>
      </c>
      <c r="AO14" s="83" t="s">
        <v>26</v>
      </c>
      <c r="AP14" s="83">
        <v>42689</v>
      </c>
      <c r="AQ14" s="28">
        <v>42695</v>
      </c>
      <c r="AR14" s="48">
        <f t="shared" si="3"/>
        <v>6</v>
      </c>
      <c r="AS14" s="16" t="s">
        <v>27</v>
      </c>
    </row>
    <row r="15" spans="1:45" ht="51" x14ac:dyDescent="0.25">
      <c r="A15" s="88">
        <f t="shared" si="27"/>
        <v>0</v>
      </c>
      <c r="B15" s="74" t="s">
        <v>73</v>
      </c>
      <c r="C15" s="71">
        <v>21</v>
      </c>
      <c r="D15" s="83">
        <v>42670</v>
      </c>
      <c r="E15" s="41" t="s">
        <v>70</v>
      </c>
      <c r="F15" s="41" t="s">
        <v>71</v>
      </c>
      <c r="G15" s="3" t="s">
        <v>109</v>
      </c>
      <c r="H15" s="16" t="s">
        <v>183</v>
      </c>
      <c r="I15" s="84">
        <v>39</v>
      </c>
      <c r="J15" s="17">
        <v>561017</v>
      </c>
      <c r="K15" s="2" t="s">
        <v>184</v>
      </c>
      <c r="L15" s="46">
        <v>99992714</v>
      </c>
      <c r="M15" s="85" t="s">
        <v>185</v>
      </c>
      <c r="N15" s="28" t="s">
        <v>111</v>
      </c>
      <c r="O15" s="77" t="s">
        <v>64</v>
      </c>
      <c r="P15" s="77" t="s">
        <v>140</v>
      </c>
      <c r="Q15" s="18"/>
      <c r="R15" s="19"/>
      <c r="S15" s="18"/>
      <c r="T15" s="53"/>
      <c r="U15" s="83"/>
      <c r="V15" s="83"/>
      <c r="W15" s="20">
        <f t="shared" ref="W15" si="29">U15-V15</f>
        <v>0</v>
      </c>
      <c r="X15" s="16" t="s">
        <v>82</v>
      </c>
      <c r="Y15" s="16" t="s">
        <v>186</v>
      </c>
      <c r="Z15" s="16" t="s">
        <v>126</v>
      </c>
      <c r="AA15" s="16" t="s">
        <v>121</v>
      </c>
      <c r="AB15" s="16"/>
      <c r="AC15" s="23"/>
      <c r="AD15" s="21"/>
      <c r="AE15" s="84"/>
      <c r="AF15" s="20">
        <v>0</v>
      </c>
      <c r="AG15" s="39"/>
      <c r="AH15" s="20"/>
      <c r="AI15" s="20"/>
      <c r="AJ15" s="20">
        <f t="shared" si="28"/>
        <v>0</v>
      </c>
      <c r="AK15" s="45" t="s">
        <v>187</v>
      </c>
      <c r="AL15" s="26" t="s">
        <v>117</v>
      </c>
      <c r="AM15" s="83"/>
      <c r="AN15" s="83"/>
      <c r="AO15" s="83"/>
      <c r="AP15" s="83"/>
      <c r="AQ15" s="83">
        <v>42733</v>
      </c>
      <c r="AR15" s="48">
        <f t="shared" si="3"/>
        <v>42733</v>
      </c>
      <c r="AS15" s="16"/>
    </row>
    <row r="16" spans="1:45" ht="114.75" x14ac:dyDescent="0.25">
      <c r="A16" s="88">
        <f t="shared" si="27"/>
        <v>139</v>
      </c>
      <c r="B16" s="82" t="s">
        <v>72</v>
      </c>
      <c r="C16" s="71">
        <v>6</v>
      </c>
      <c r="D16" s="83">
        <v>42647</v>
      </c>
      <c r="E16" s="41" t="s">
        <v>70</v>
      </c>
      <c r="F16" s="41" t="s">
        <v>79</v>
      </c>
      <c r="G16" s="3" t="s">
        <v>222</v>
      </c>
      <c r="H16" s="16" t="s">
        <v>188</v>
      </c>
      <c r="I16" s="84">
        <v>104</v>
      </c>
      <c r="J16" s="17" t="s">
        <v>144</v>
      </c>
      <c r="K16" s="2" t="s">
        <v>145</v>
      </c>
      <c r="L16" s="46">
        <v>310000000</v>
      </c>
      <c r="M16" s="85" t="s">
        <v>192</v>
      </c>
      <c r="N16" s="28" t="s">
        <v>123</v>
      </c>
      <c r="O16" s="77" t="s">
        <v>52</v>
      </c>
      <c r="P16" s="77" t="s">
        <v>53</v>
      </c>
      <c r="Q16" s="18"/>
      <c r="R16" s="19"/>
      <c r="S16" s="18"/>
      <c r="T16" s="53">
        <v>139</v>
      </c>
      <c r="U16" s="83">
        <v>42690</v>
      </c>
      <c r="V16" s="83">
        <v>42691</v>
      </c>
      <c r="W16" s="20">
        <f>U16-V16</f>
        <v>-1</v>
      </c>
      <c r="X16" s="16" t="s">
        <v>115</v>
      </c>
      <c r="Y16" s="16" t="s">
        <v>115</v>
      </c>
      <c r="Z16" s="16" t="s">
        <v>189</v>
      </c>
      <c r="AA16" s="16" t="s">
        <v>190</v>
      </c>
      <c r="AB16" s="16" t="s">
        <v>223</v>
      </c>
      <c r="AC16" s="23">
        <v>830091013</v>
      </c>
      <c r="AD16" s="21" t="s">
        <v>94</v>
      </c>
      <c r="AE16" s="84">
        <v>220616</v>
      </c>
      <c r="AF16" s="20">
        <v>0</v>
      </c>
      <c r="AG16" s="39">
        <v>305669104</v>
      </c>
      <c r="AH16" s="20"/>
      <c r="AI16" s="20"/>
      <c r="AJ16" s="20">
        <f t="shared" si="28"/>
        <v>305669104</v>
      </c>
      <c r="AK16" s="45" t="s">
        <v>146</v>
      </c>
      <c r="AL16" s="26" t="s">
        <v>99</v>
      </c>
      <c r="AM16" s="83"/>
      <c r="AN16" s="83"/>
      <c r="AO16" s="83"/>
      <c r="AP16" s="83">
        <v>42690</v>
      </c>
      <c r="AQ16" s="83">
        <v>42733</v>
      </c>
      <c r="AR16" s="48">
        <f t="shared" si="3"/>
        <v>43</v>
      </c>
      <c r="AS16" s="16" t="s">
        <v>25</v>
      </c>
    </row>
    <row r="17" spans="1:45" ht="114.75" x14ac:dyDescent="0.25">
      <c r="A17" s="88">
        <f t="shared" ref="A17" si="30">(T17)</f>
        <v>140</v>
      </c>
      <c r="B17" s="82" t="s">
        <v>106</v>
      </c>
      <c r="C17" s="71">
        <v>7</v>
      </c>
      <c r="D17" s="83">
        <v>42670</v>
      </c>
      <c r="E17" s="41" t="s">
        <v>70</v>
      </c>
      <c r="F17" s="41" t="s">
        <v>79</v>
      </c>
      <c r="G17" s="3" t="s">
        <v>222</v>
      </c>
      <c r="H17" s="16" t="s">
        <v>191</v>
      </c>
      <c r="I17" s="84">
        <v>104</v>
      </c>
      <c r="J17" s="17" t="s">
        <v>144</v>
      </c>
      <c r="K17" s="2" t="s">
        <v>145</v>
      </c>
      <c r="L17" s="46">
        <v>50997612</v>
      </c>
      <c r="M17" s="85" t="s">
        <v>193</v>
      </c>
      <c r="N17" s="28" t="s">
        <v>123</v>
      </c>
      <c r="O17" s="77" t="s">
        <v>52</v>
      </c>
      <c r="P17" s="77" t="s">
        <v>53</v>
      </c>
      <c r="Q17" s="18"/>
      <c r="R17" s="19"/>
      <c r="S17" s="18"/>
      <c r="T17" s="53">
        <v>140</v>
      </c>
      <c r="U17" s="83">
        <v>42690</v>
      </c>
      <c r="V17" s="83">
        <v>42690</v>
      </c>
      <c r="W17" s="20">
        <f>U17-V17</f>
        <v>0</v>
      </c>
      <c r="X17" s="16" t="s">
        <v>115</v>
      </c>
      <c r="Y17" s="16" t="s">
        <v>115</v>
      </c>
      <c r="Z17" s="16" t="s">
        <v>74</v>
      </c>
      <c r="AA17" s="16" t="s">
        <v>194</v>
      </c>
      <c r="AB17" s="16" t="s">
        <v>224</v>
      </c>
      <c r="AC17" s="23">
        <v>900872267</v>
      </c>
      <c r="AD17" s="21" t="s">
        <v>96</v>
      </c>
      <c r="AE17" s="84">
        <v>220716</v>
      </c>
      <c r="AF17" s="20">
        <v>0</v>
      </c>
      <c r="AG17" s="39">
        <v>49071650</v>
      </c>
      <c r="AH17" s="20"/>
      <c r="AI17" s="20"/>
      <c r="AJ17" s="20">
        <f t="shared" ref="AJ17" si="31">+AG17+AH17</f>
        <v>49071650</v>
      </c>
      <c r="AK17" s="45" t="s">
        <v>146</v>
      </c>
      <c r="AL17" s="26" t="s">
        <v>99</v>
      </c>
      <c r="AM17" s="83"/>
      <c r="AN17" s="83"/>
      <c r="AO17" s="83"/>
      <c r="AP17" s="83">
        <v>42691</v>
      </c>
      <c r="AQ17" s="83">
        <v>42733</v>
      </c>
      <c r="AR17" s="48">
        <f t="shared" si="3"/>
        <v>42</v>
      </c>
      <c r="AS17" s="16" t="s">
        <v>18</v>
      </c>
    </row>
    <row r="18" spans="1:45" ht="114.75" x14ac:dyDescent="0.25">
      <c r="A18" s="88">
        <f t="shared" ref="A18:A19" si="32">(T18)</f>
        <v>137</v>
      </c>
      <c r="B18" s="82" t="s">
        <v>58</v>
      </c>
      <c r="C18" s="71">
        <v>8</v>
      </c>
      <c r="D18" s="83">
        <v>42650</v>
      </c>
      <c r="E18" s="41" t="s">
        <v>70</v>
      </c>
      <c r="F18" s="41" t="s">
        <v>79</v>
      </c>
      <c r="G18" s="3" t="s">
        <v>222</v>
      </c>
      <c r="H18" s="16" t="s">
        <v>197</v>
      </c>
      <c r="I18" s="84">
        <v>104</v>
      </c>
      <c r="J18" s="17" t="s">
        <v>144</v>
      </c>
      <c r="K18" s="2" t="s">
        <v>145</v>
      </c>
      <c r="L18" s="46">
        <v>69782076</v>
      </c>
      <c r="M18" s="85" t="s">
        <v>198</v>
      </c>
      <c r="N18" s="28" t="s">
        <v>123</v>
      </c>
      <c r="O18" s="77" t="s">
        <v>52</v>
      </c>
      <c r="P18" s="77" t="s">
        <v>53</v>
      </c>
      <c r="Q18" s="18"/>
      <c r="R18" s="19"/>
      <c r="S18" s="18"/>
      <c r="T18" s="53">
        <v>137</v>
      </c>
      <c r="U18" s="83">
        <v>42689</v>
      </c>
      <c r="V18" s="83">
        <v>42690</v>
      </c>
      <c r="W18" s="20">
        <v>0</v>
      </c>
      <c r="X18" s="16" t="s">
        <v>115</v>
      </c>
      <c r="Y18" s="16" t="s">
        <v>115</v>
      </c>
      <c r="Z18" s="16" t="s">
        <v>195</v>
      </c>
      <c r="AA18" s="16" t="s">
        <v>196</v>
      </c>
      <c r="AB18" s="16" t="s">
        <v>225</v>
      </c>
      <c r="AC18" s="23">
        <v>900872267</v>
      </c>
      <c r="AD18" s="21" t="s">
        <v>96</v>
      </c>
      <c r="AE18" s="84">
        <v>218616</v>
      </c>
      <c r="AF18" s="20">
        <v>0</v>
      </c>
      <c r="AG18" s="39">
        <v>68665562</v>
      </c>
      <c r="AH18" s="20"/>
      <c r="AI18" s="20"/>
      <c r="AJ18" s="20">
        <f t="shared" ref="AJ18:AJ19" si="33">+AG18+AH18</f>
        <v>68665562</v>
      </c>
      <c r="AK18" s="45" t="s">
        <v>146</v>
      </c>
      <c r="AL18" s="26" t="s">
        <v>99</v>
      </c>
      <c r="AM18" s="83"/>
      <c r="AN18" s="83"/>
      <c r="AO18" s="83"/>
      <c r="AP18" s="83">
        <v>42695</v>
      </c>
      <c r="AQ18" s="83">
        <v>42734</v>
      </c>
      <c r="AR18" s="48">
        <f t="shared" si="3"/>
        <v>39</v>
      </c>
      <c r="AS18" s="16" t="s">
        <v>19</v>
      </c>
    </row>
    <row r="19" spans="1:45" ht="76.5" x14ac:dyDescent="0.25">
      <c r="A19" s="88">
        <f t="shared" si="32"/>
        <v>11160</v>
      </c>
      <c r="B19" s="74" t="s">
        <v>112</v>
      </c>
      <c r="C19" s="42">
        <v>21125</v>
      </c>
      <c r="D19" s="83">
        <v>42659</v>
      </c>
      <c r="E19" s="87" t="s">
        <v>70</v>
      </c>
      <c r="F19" s="16" t="s">
        <v>88</v>
      </c>
      <c r="G19" s="16" t="s">
        <v>222</v>
      </c>
      <c r="H19" s="59" t="s">
        <v>199</v>
      </c>
      <c r="I19" s="84">
        <v>280</v>
      </c>
      <c r="J19" s="84">
        <v>841316</v>
      </c>
      <c r="K19" s="72" t="s">
        <v>89</v>
      </c>
      <c r="L19" s="56">
        <v>43115931</v>
      </c>
      <c r="M19" s="25" t="s">
        <v>290</v>
      </c>
      <c r="N19" s="50" t="s">
        <v>90</v>
      </c>
      <c r="O19" s="57" t="s">
        <v>52</v>
      </c>
      <c r="P19" s="57" t="s">
        <v>53</v>
      </c>
      <c r="Q19" s="22"/>
      <c r="R19" s="25"/>
      <c r="S19" s="22"/>
      <c r="T19" s="81">
        <v>11160</v>
      </c>
      <c r="U19" s="83">
        <v>42659</v>
      </c>
      <c r="V19" s="83">
        <v>42659</v>
      </c>
      <c r="W19" s="20">
        <f>V19-U19</f>
        <v>0</v>
      </c>
      <c r="X19" s="16" t="s">
        <v>82</v>
      </c>
      <c r="Y19" s="16" t="s">
        <v>91</v>
      </c>
      <c r="Z19" s="16" t="s">
        <v>87</v>
      </c>
      <c r="AA19" s="16" t="s">
        <v>87</v>
      </c>
      <c r="AB19" s="16" t="s">
        <v>200</v>
      </c>
      <c r="AC19" s="23">
        <v>890903407</v>
      </c>
      <c r="AD19" s="21" t="s">
        <v>84</v>
      </c>
      <c r="AE19" s="88">
        <v>204516</v>
      </c>
      <c r="AF19" s="20"/>
      <c r="AG19" s="24">
        <f>32643823+10472108</f>
        <v>43115931</v>
      </c>
      <c r="AH19" s="20"/>
      <c r="AI19" s="20"/>
      <c r="AJ19" s="20">
        <f t="shared" si="33"/>
        <v>43115931</v>
      </c>
      <c r="AK19" s="45" t="s">
        <v>15</v>
      </c>
      <c r="AL19" s="45" t="s">
        <v>26</v>
      </c>
      <c r="AM19" s="45" t="s">
        <v>26</v>
      </c>
      <c r="AN19" s="45" t="s">
        <v>26</v>
      </c>
      <c r="AO19" s="83" t="s">
        <v>26</v>
      </c>
      <c r="AP19" s="83">
        <v>42659</v>
      </c>
      <c r="AQ19" s="83">
        <v>42735</v>
      </c>
      <c r="AR19" s="4">
        <f t="shared" si="3"/>
        <v>76</v>
      </c>
      <c r="AS19" s="16" t="s">
        <v>114</v>
      </c>
    </row>
    <row r="20" spans="1:45" ht="76.5" x14ac:dyDescent="0.25">
      <c r="A20" s="88">
        <f t="shared" ref="A20" si="34">(T20)</f>
        <v>11448</v>
      </c>
      <c r="B20" s="74" t="s">
        <v>112</v>
      </c>
      <c r="C20" s="42">
        <v>21783</v>
      </c>
      <c r="D20" s="83">
        <v>42662</v>
      </c>
      <c r="E20" s="87" t="s">
        <v>70</v>
      </c>
      <c r="F20" s="16" t="s">
        <v>88</v>
      </c>
      <c r="G20" s="16" t="s">
        <v>287</v>
      </c>
      <c r="H20" s="59" t="s">
        <v>204</v>
      </c>
      <c r="I20" s="84">
        <v>75</v>
      </c>
      <c r="J20" s="17" t="s">
        <v>230</v>
      </c>
      <c r="K20" s="72" t="s">
        <v>231</v>
      </c>
      <c r="L20" s="56">
        <v>56927418.659999996</v>
      </c>
      <c r="M20" s="25" t="s">
        <v>288</v>
      </c>
      <c r="N20" s="6" t="s">
        <v>239</v>
      </c>
      <c r="O20" s="57" t="s">
        <v>52</v>
      </c>
      <c r="P20" s="57" t="s">
        <v>53</v>
      </c>
      <c r="Q20" s="22"/>
      <c r="R20" s="25"/>
      <c r="S20" s="22"/>
      <c r="T20" s="81">
        <v>11448</v>
      </c>
      <c r="U20" s="83">
        <v>42672</v>
      </c>
      <c r="V20" s="83">
        <v>42672</v>
      </c>
      <c r="W20" s="20">
        <v>0</v>
      </c>
      <c r="X20" s="16" t="s">
        <v>202</v>
      </c>
      <c r="Y20" s="16" t="s">
        <v>203</v>
      </c>
      <c r="Z20" s="16" t="s">
        <v>78</v>
      </c>
      <c r="AA20" s="16" t="s">
        <v>78</v>
      </c>
      <c r="AB20" s="16" t="s">
        <v>201</v>
      </c>
      <c r="AC20" s="23">
        <v>860067479</v>
      </c>
      <c r="AD20" s="21" t="s">
        <v>83</v>
      </c>
      <c r="AE20" s="84" t="s">
        <v>289</v>
      </c>
      <c r="AF20" s="20"/>
      <c r="AG20" s="24">
        <f>16894435+2981372</f>
        <v>19875807</v>
      </c>
      <c r="AH20" s="20">
        <v>39751611.659999996</v>
      </c>
      <c r="AI20" s="20"/>
      <c r="AJ20" s="20">
        <f>+AG20+AH20</f>
        <v>59627418.659999996</v>
      </c>
      <c r="AK20" s="45" t="s">
        <v>15</v>
      </c>
      <c r="AL20" s="45" t="s">
        <v>26</v>
      </c>
      <c r="AM20" s="45" t="s">
        <v>26</v>
      </c>
      <c r="AN20" s="45" t="s">
        <v>26</v>
      </c>
      <c r="AO20" s="83" t="s">
        <v>26</v>
      </c>
      <c r="AP20" s="83">
        <v>42675</v>
      </c>
      <c r="AQ20" s="83">
        <v>42842</v>
      </c>
      <c r="AR20" s="4">
        <f t="shared" si="3"/>
        <v>167</v>
      </c>
      <c r="AS20" s="16" t="s">
        <v>205</v>
      </c>
    </row>
    <row r="21" spans="1:45" ht="76.5" x14ac:dyDescent="0.25">
      <c r="A21" s="88">
        <f t="shared" ref="A21" si="35">(T21)</f>
        <v>11449</v>
      </c>
      <c r="B21" s="74" t="s">
        <v>112</v>
      </c>
      <c r="C21" s="42">
        <v>21780</v>
      </c>
      <c r="D21" s="83">
        <v>42662</v>
      </c>
      <c r="E21" s="87" t="s">
        <v>70</v>
      </c>
      <c r="F21" s="16" t="s">
        <v>88</v>
      </c>
      <c r="G21" s="16" t="s">
        <v>280</v>
      </c>
      <c r="H21" s="59" t="s">
        <v>207</v>
      </c>
      <c r="I21" s="84">
        <v>69</v>
      </c>
      <c r="J21" s="17" t="s">
        <v>230</v>
      </c>
      <c r="K21" s="72" t="s">
        <v>231</v>
      </c>
      <c r="L21" s="56">
        <v>56002792.219999999</v>
      </c>
      <c r="M21" s="25" t="s">
        <v>282</v>
      </c>
      <c r="N21" s="6" t="s">
        <v>239</v>
      </c>
      <c r="O21" s="57" t="s">
        <v>52</v>
      </c>
      <c r="P21" s="57" t="s">
        <v>53</v>
      </c>
      <c r="Q21" s="22"/>
      <c r="R21" s="25"/>
      <c r="S21" s="22"/>
      <c r="T21" s="81">
        <v>11449</v>
      </c>
      <c r="U21" s="83">
        <v>42672</v>
      </c>
      <c r="V21" s="83">
        <v>42672</v>
      </c>
      <c r="W21" s="20">
        <v>0</v>
      </c>
      <c r="X21" s="16" t="s">
        <v>202</v>
      </c>
      <c r="Y21" s="16" t="s">
        <v>203</v>
      </c>
      <c r="Z21" s="16" t="s">
        <v>86</v>
      </c>
      <c r="AA21" s="16" t="s">
        <v>281</v>
      </c>
      <c r="AB21" s="16" t="s">
        <v>206</v>
      </c>
      <c r="AC21" s="23">
        <v>900787759</v>
      </c>
      <c r="AD21" s="21" t="s">
        <v>85</v>
      </c>
      <c r="AE21" s="84" t="s">
        <v>283</v>
      </c>
      <c r="AF21" s="20"/>
      <c r="AG21" s="24">
        <f>15867458.1+2800140</f>
        <v>18667598.100000001</v>
      </c>
      <c r="AH21" s="20">
        <v>37335194.119999997</v>
      </c>
      <c r="AI21" s="20"/>
      <c r="AJ21" s="20">
        <f t="shared" ref="AJ21:AJ22" si="36">+AG21+AH21</f>
        <v>56002792.219999999</v>
      </c>
      <c r="AK21" s="45" t="s">
        <v>15</v>
      </c>
      <c r="AL21" s="45" t="s">
        <v>26</v>
      </c>
      <c r="AM21" s="45" t="s">
        <v>26</v>
      </c>
      <c r="AN21" s="45" t="s">
        <v>26</v>
      </c>
      <c r="AO21" s="83" t="s">
        <v>26</v>
      </c>
      <c r="AP21" s="83">
        <v>42675</v>
      </c>
      <c r="AQ21" s="83">
        <v>42855</v>
      </c>
      <c r="AR21" s="4">
        <f t="shared" si="3"/>
        <v>180</v>
      </c>
      <c r="AS21" s="16" t="s">
        <v>11</v>
      </c>
    </row>
    <row r="22" spans="1:45" ht="76.5" x14ac:dyDescent="0.25">
      <c r="A22" s="88">
        <f t="shared" ref="A22" si="37">(T22)</f>
        <v>11450</v>
      </c>
      <c r="B22" s="74" t="s">
        <v>112</v>
      </c>
      <c r="C22" s="42">
        <v>21779</v>
      </c>
      <c r="D22" s="83">
        <v>42670</v>
      </c>
      <c r="E22" s="87" t="s">
        <v>70</v>
      </c>
      <c r="F22" s="16" t="s">
        <v>88</v>
      </c>
      <c r="G22" s="16" t="s">
        <v>284</v>
      </c>
      <c r="H22" s="59" t="s">
        <v>208</v>
      </c>
      <c r="I22" s="84">
        <v>70</v>
      </c>
      <c r="J22" s="17" t="s">
        <v>230</v>
      </c>
      <c r="K22" s="72" t="s">
        <v>231</v>
      </c>
      <c r="L22" s="56">
        <v>45447298.530000001</v>
      </c>
      <c r="M22" s="25" t="s">
        <v>255</v>
      </c>
      <c r="N22" s="6" t="s">
        <v>239</v>
      </c>
      <c r="O22" s="57" t="s">
        <v>52</v>
      </c>
      <c r="P22" s="57" t="s">
        <v>53</v>
      </c>
      <c r="Q22" s="22"/>
      <c r="R22" s="25"/>
      <c r="S22" s="22"/>
      <c r="T22" s="81">
        <v>11450</v>
      </c>
      <c r="U22" s="83">
        <v>42672</v>
      </c>
      <c r="V22" s="83">
        <v>42672</v>
      </c>
      <c r="W22" s="20">
        <v>0</v>
      </c>
      <c r="X22" s="16" t="s">
        <v>202</v>
      </c>
      <c r="Y22" s="16" t="s">
        <v>203</v>
      </c>
      <c r="Z22" s="16" t="s">
        <v>285</v>
      </c>
      <c r="AA22" s="16" t="s">
        <v>80</v>
      </c>
      <c r="AB22" s="16" t="s">
        <v>206</v>
      </c>
      <c r="AC22" s="23">
        <v>900477235</v>
      </c>
      <c r="AD22" s="21" t="s">
        <v>94</v>
      </c>
      <c r="AE22" s="84" t="s">
        <v>286</v>
      </c>
      <c r="AF22" s="20"/>
      <c r="AG22" s="24">
        <f>12876735+2272365</f>
        <v>15149100</v>
      </c>
      <c r="AH22" s="20">
        <v>30298198.530000001</v>
      </c>
      <c r="AI22" s="20"/>
      <c r="AJ22" s="20">
        <f t="shared" si="36"/>
        <v>45447298.530000001</v>
      </c>
      <c r="AK22" s="45" t="s">
        <v>15</v>
      </c>
      <c r="AL22" s="45" t="s">
        <v>26</v>
      </c>
      <c r="AM22" s="45" t="s">
        <v>26</v>
      </c>
      <c r="AN22" s="45" t="s">
        <v>26</v>
      </c>
      <c r="AO22" s="83" t="s">
        <v>26</v>
      </c>
      <c r="AP22" s="83">
        <v>42675</v>
      </c>
      <c r="AQ22" s="83">
        <v>42855</v>
      </c>
      <c r="AR22" s="4">
        <f t="shared" si="3"/>
        <v>180</v>
      </c>
      <c r="AS22" s="16" t="s">
        <v>209</v>
      </c>
    </row>
    <row r="23" spans="1:45" ht="76.5" x14ac:dyDescent="0.25">
      <c r="A23" s="88">
        <f t="shared" ref="A23:A31" si="38">(T23)</f>
        <v>11456</v>
      </c>
      <c r="B23" s="74" t="s">
        <v>112</v>
      </c>
      <c r="C23" s="42">
        <v>21777</v>
      </c>
      <c r="D23" s="83">
        <v>42670</v>
      </c>
      <c r="E23" s="87" t="s">
        <v>70</v>
      </c>
      <c r="F23" s="16" t="s">
        <v>88</v>
      </c>
      <c r="G23" s="16" t="s">
        <v>277</v>
      </c>
      <c r="H23" s="59" t="s">
        <v>208</v>
      </c>
      <c r="I23" s="84">
        <v>72</v>
      </c>
      <c r="J23" s="17" t="s">
        <v>230</v>
      </c>
      <c r="K23" s="72" t="s">
        <v>231</v>
      </c>
      <c r="L23" s="56">
        <v>9518782.5199999996</v>
      </c>
      <c r="M23" s="25" t="s">
        <v>278</v>
      </c>
      <c r="N23" s="6" t="s">
        <v>239</v>
      </c>
      <c r="O23" s="57" t="s">
        <v>52</v>
      </c>
      <c r="P23" s="57" t="s">
        <v>53</v>
      </c>
      <c r="Q23" s="22"/>
      <c r="R23" s="25"/>
      <c r="S23" s="22"/>
      <c r="T23" s="81">
        <v>11456</v>
      </c>
      <c r="U23" s="83">
        <v>42672</v>
      </c>
      <c r="V23" s="83">
        <v>42672</v>
      </c>
      <c r="W23" s="20">
        <v>0</v>
      </c>
      <c r="X23" s="16" t="s">
        <v>202</v>
      </c>
      <c r="Y23" s="16" t="s">
        <v>203</v>
      </c>
      <c r="Z23" s="16" t="s">
        <v>212</v>
      </c>
      <c r="AA23" s="16" t="s">
        <v>213</v>
      </c>
      <c r="AB23" s="16" t="s">
        <v>210</v>
      </c>
      <c r="AC23" s="23">
        <v>900787922</v>
      </c>
      <c r="AD23" s="21" t="s">
        <v>92</v>
      </c>
      <c r="AE23" s="84" t="s">
        <v>279</v>
      </c>
      <c r="AF23" s="20"/>
      <c r="AG23" s="24">
        <f>2696988+475940</f>
        <v>3172928</v>
      </c>
      <c r="AH23" s="20">
        <v>6345854.5199999996</v>
      </c>
      <c r="AI23" s="20"/>
      <c r="AJ23" s="20">
        <f t="shared" ref="AJ23:AJ30" si="39">+AG23+AH23</f>
        <v>9518782.5199999996</v>
      </c>
      <c r="AK23" s="45" t="s">
        <v>15</v>
      </c>
      <c r="AL23" s="45" t="s">
        <v>26</v>
      </c>
      <c r="AM23" s="45" t="s">
        <v>26</v>
      </c>
      <c r="AN23" s="45" t="s">
        <v>26</v>
      </c>
      <c r="AO23" s="83" t="s">
        <v>26</v>
      </c>
      <c r="AP23" s="83">
        <v>42675</v>
      </c>
      <c r="AQ23" s="83">
        <v>42855</v>
      </c>
      <c r="AR23" s="4">
        <f t="shared" si="3"/>
        <v>180</v>
      </c>
      <c r="AS23" s="16" t="s">
        <v>211</v>
      </c>
    </row>
    <row r="24" spans="1:45" ht="76.5" x14ac:dyDescent="0.25">
      <c r="A24" s="88">
        <f t="shared" si="38"/>
        <v>11490</v>
      </c>
      <c r="B24" s="74" t="s">
        <v>112</v>
      </c>
      <c r="C24" s="42">
        <v>21786</v>
      </c>
      <c r="D24" s="83">
        <v>42670</v>
      </c>
      <c r="E24" s="87" t="s">
        <v>70</v>
      </c>
      <c r="F24" s="16" t="s">
        <v>88</v>
      </c>
      <c r="G24" s="16" t="s">
        <v>233</v>
      </c>
      <c r="H24" s="59" t="s">
        <v>204</v>
      </c>
      <c r="I24" s="84">
        <v>67</v>
      </c>
      <c r="J24" s="17" t="s">
        <v>230</v>
      </c>
      <c r="K24" s="72" t="s">
        <v>231</v>
      </c>
      <c r="L24" s="56">
        <v>80468086.379999995</v>
      </c>
      <c r="M24" s="25" t="s">
        <v>232</v>
      </c>
      <c r="N24" s="6" t="s">
        <v>239</v>
      </c>
      <c r="O24" s="57" t="s">
        <v>52</v>
      </c>
      <c r="P24" s="57" t="s">
        <v>53</v>
      </c>
      <c r="Q24" s="22"/>
      <c r="R24" s="25"/>
      <c r="S24" s="22"/>
      <c r="T24" s="81">
        <v>11490</v>
      </c>
      <c r="U24" s="83">
        <v>42674</v>
      </c>
      <c r="V24" s="83">
        <v>42674</v>
      </c>
      <c r="W24" s="20">
        <f t="shared" ref="W24:W30" si="40">V24-U24</f>
        <v>0</v>
      </c>
      <c r="X24" s="16" t="s">
        <v>93</v>
      </c>
      <c r="Y24" s="16" t="s">
        <v>203</v>
      </c>
      <c r="Z24" s="16" t="s">
        <v>240</v>
      </c>
      <c r="AA24" s="16" t="s">
        <v>229</v>
      </c>
      <c r="AB24" s="16" t="s">
        <v>234</v>
      </c>
      <c r="AC24" s="23">
        <v>900787922</v>
      </c>
      <c r="AD24" s="21" t="s">
        <v>92</v>
      </c>
      <c r="AE24" s="84" t="s">
        <v>235</v>
      </c>
      <c r="AF24" s="20"/>
      <c r="AG24" s="24">
        <f>22799291+4023405</f>
        <v>26822696</v>
      </c>
      <c r="AH24" s="20">
        <v>53645390.380000003</v>
      </c>
      <c r="AI24" s="20"/>
      <c r="AJ24" s="20">
        <f t="shared" si="39"/>
        <v>80468086.379999995</v>
      </c>
      <c r="AK24" s="45" t="s">
        <v>15</v>
      </c>
      <c r="AL24" s="45" t="s">
        <v>26</v>
      </c>
      <c r="AM24" s="45" t="s">
        <v>26</v>
      </c>
      <c r="AN24" s="45" t="s">
        <v>26</v>
      </c>
      <c r="AO24" s="83" t="s">
        <v>26</v>
      </c>
      <c r="AP24" s="83">
        <v>42675</v>
      </c>
      <c r="AQ24" s="83">
        <v>42855</v>
      </c>
      <c r="AR24" s="4">
        <f t="shared" si="3"/>
        <v>180</v>
      </c>
      <c r="AS24" s="16" t="s">
        <v>21</v>
      </c>
    </row>
    <row r="25" spans="1:45" ht="76.5" x14ac:dyDescent="0.25">
      <c r="A25" s="88">
        <f t="shared" si="38"/>
        <v>11489</v>
      </c>
      <c r="B25" s="74" t="s">
        <v>112</v>
      </c>
      <c r="C25" s="42">
        <v>21785</v>
      </c>
      <c r="D25" s="83">
        <v>42670</v>
      </c>
      <c r="E25" s="87" t="s">
        <v>70</v>
      </c>
      <c r="F25" s="16" t="s">
        <v>88</v>
      </c>
      <c r="G25" s="16" t="s">
        <v>236</v>
      </c>
      <c r="H25" s="59" t="s">
        <v>237</v>
      </c>
      <c r="I25" s="84">
        <v>72</v>
      </c>
      <c r="J25" s="17" t="s">
        <v>230</v>
      </c>
      <c r="K25" s="72" t="s">
        <v>231</v>
      </c>
      <c r="L25" s="56">
        <v>90271226.129999995</v>
      </c>
      <c r="M25" s="25" t="s">
        <v>238</v>
      </c>
      <c r="N25" s="6" t="s">
        <v>239</v>
      </c>
      <c r="O25" s="57" t="s">
        <v>52</v>
      </c>
      <c r="P25" s="57" t="s">
        <v>53</v>
      </c>
      <c r="Q25" s="22"/>
      <c r="R25" s="25"/>
      <c r="S25" s="22"/>
      <c r="T25" s="54">
        <v>11489</v>
      </c>
      <c r="U25" s="83">
        <v>42674</v>
      </c>
      <c r="V25" s="83">
        <v>42674</v>
      </c>
      <c r="W25" s="20">
        <f t="shared" si="40"/>
        <v>0</v>
      </c>
      <c r="X25" s="16" t="s">
        <v>93</v>
      </c>
      <c r="Y25" s="16" t="s">
        <v>203</v>
      </c>
      <c r="Z25" s="16" t="s">
        <v>247</v>
      </c>
      <c r="AA25" s="16" t="s">
        <v>241</v>
      </c>
      <c r="AB25" s="16" t="s">
        <v>242</v>
      </c>
      <c r="AC25" s="23">
        <v>900787587</v>
      </c>
      <c r="AD25" s="21" t="s">
        <v>85</v>
      </c>
      <c r="AE25" s="84" t="s">
        <v>243</v>
      </c>
      <c r="AF25" s="20"/>
      <c r="AG25" s="24">
        <f>25576845+4513561</f>
        <v>30090406</v>
      </c>
      <c r="AH25" s="20">
        <v>60180820.130000003</v>
      </c>
      <c r="AI25" s="20"/>
      <c r="AJ25" s="20">
        <f t="shared" si="39"/>
        <v>90271226.129999995</v>
      </c>
      <c r="AK25" s="45" t="s">
        <v>15</v>
      </c>
      <c r="AL25" s="45" t="s">
        <v>26</v>
      </c>
      <c r="AM25" s="45" t="s">
        <v>26</v>
      </c>
      <c r="AN25" s="45" t="s">
        <v>26</v>
      </c>
      <c r="AO25" s="83" t="s">
        <v>26</v>
      </c>
      <c r="AP25" s="83">
        <v>42675</v>
      </c>
      <c r="AQ25" s="83">
        <v>42855</v>
      </c>
      <c r="AR25" s="4">
        <f t="shared" si="3"/>
        <v>180</v>
      </c>
      <c r="AS25" s="16" t="s">
        <v>244</v>
      </c>
    </row>
    <row r="26" spans="1:45" ht="76.5" x14ac:dyDescent="0.25">
      <c r="A26" s="88">
        <f t="shared" si="38"/>
        <v>11482</v>
      </c>
      <c r="B26" s="74" t="s">
        <v>112</v>
      </c>
      <c r="C26" s="42">
        <v>21781</v>
      </c>
      <c r="D26" s="83">
        <v>42670</v>
      </c>
      <c r="E26" s="87" t="s">
        <v>70</v>
      </c>
      <c r="F26" s="16" t="s">
        <v>88</v>
      </c>
      <c r="G26" s="16" t="s">
        <v>245</v>
      </c>
      <c r="H26" s="59" t="s">
        <v>204</v>
      </c>
      <c r="I26" s="84">
        <v>73</v>
      </c>
      <c r="J26" s="17" t="s">
        <v>230</v>
      </c>
      <c r="K26" s="72" t="s">
        <v>231</v>
      </c>
      <c r="L26" s="56">
        <v>43996657.899999999</v>
      </c>
      <c r="M26" s="25" t="s">
        <v>246</v>
      </c>
      <c r="N26" s="6" t="s">
        <v>239</v>
      </c>
      <c r="O26" s="57" t="s">
        <v>52</v>
      </c>
      <c r="P26" s="57" t="s">
        <v>53</v>
      </c>
      <c r="Q26" s="22"/>
      <c r="R26" s="25"/>
      <c r="S26" s="22"/>
      <c r="T26" s="81">
        <v>11482</v>
      </c>
      <c r="U26" s="83">
        <v>42674</v>
      </c>
      <c r="V26" s="83">
        <v>42674</v>
      </c>
      <c r="W26" s="20">
        <f t="shared" si="40"/>
        <v>0</v>
      </c>
      <c r="X26" s="16" t="s">
        <v>93</v>
      </c>
      <c r="Y26" s="16" t="s">
        <v>203</v>
      </c>
      <c r="Z26" s="16" t="s">
        <v>248</v>
      </c>
      <c r="AA26" s="16" t="s">
        <v>249</v>
      </c>
      <c r="AB26" s="16" t="s">
        <v>250</v>
      </c>
      <c r="AC26" s="23">
        <v>900789832</v>
      </c>
      <c r="AD26" s="21" t="s">
        <v>83</v>
      </c>
      <c r="AE26" s="84" t="s">
        <v>251</v>
      </c>
      <c r="AF26" s="20"/>
      <c r="AG26" s="24">
        <f>12465720+2199833</f>
        <v>14665553</v>
      </c>
      <c r="AH26" s="20">
        <v>29331104.899999999</v>
      </c>
      <c r="AI26" s="20"/>
      <c r="AJ26" s="20">
        <f t="shared" si="39"/>
        <v>43996657.899999999</v>
      </c>
      <c r="AK26" s="45" t="s">
        <v>15</v>
      </c>
      <c r="AL26" s="45" t="s">
        <v>26</v>
      </c>
      <c r="AM26" s="45" t="s">
        <v>26</v>
      </c>
      <c r="AN26" s="45" t="s">
        <v>26</v>
      </c>
      <c r="AO26" s="83" t="s">
        <v>26</v>
      </c>
      <c r="AP26" s="83">
        <v>42675</v>
      </c>
      <c r="AQ26" s="83">
        <v>42855</v>
      </c>
      <c r="AR26" s="4">
        <f t="shared" si="3"/>
        <v>180</v>
      </c>
      <c r="AS26" s="16" t="s">
        <v>244</v>
      </c>
    </row>
    <row r="27" spans="1:45" ht="76.5" x14ac:dyDescent="0.25">
      <c r="A27" s="88">
        <f t="shared" si="38"/>
        <v>11479</v>
      </c>
      <c r="B27" s="74" t="s">
        <v>112</v>
      </c>
      <c r="C27" s="42">
        <v>21787</v>
      </c>
      <c r="D27" s="83">
        <v>42670</v>
      </c>
      <c r="E27" s="87" t="s">
        <v>70</v>
      </c>
      <c r="F27" s="16" t="s">
        <v>88</v>
      </c>
      <c r="G27" s="16" t="s">
        <v>252</v>
      </c>
      <c r="H27" s="59" t="s">
        <v>237</v>
      </c>
      <c r="I27" s="84">
        <v>68</v>
      </c>
      <c r="J27" s="17" t="s">
        <v>230</v>
      </c>
      <c r="K27" s="72" t="s">
        <v>231</v>
      </c>
      <c r="L27" s="56">
        <v>86136757.879999995</v>
      </c>
      <c r="M27" s="25" t="s">
        <v>255</v>
      </c>
      <c r="N27" s="6" t="s">
        <v>239</v>
      </c>
      <c r="O27" s="57" t="s">
        <v>52</v>
      </c>
      <c r="P27" s="57" t="s">
        <v>53</v>
      </c>
      <c r="Q27" s="22"/>
      <c r="R27" s="25"/>
      <c r="S27" s="22"/>
      <c r="T27" s="81">
        <v>11479</v>
      </c>
      <c r="U27" s="83">
        <v>42674</v>
      </c>
      <c r="V27" s="83">
        <v>42674</v>
      </c>
      <c r="W27" s="20">
        <f t="shared" si="40"/>
        <v>0</v>
      </c>
      <c r="X27" s="16" t="s">
        <v>93</v>
      </c>
      <c r="Y27" s="16" t="s">
        <v>203</v>
      </c>
      <c r="Z27" s="16" t="s">
        <v>253</v>
      </c>
      <c r="AA27" s="16" t="s">
        <v>254</v>
      </c>
      <c r="AB27" s="16" t="s">
        <v>256</v>
      </c>
      <c r="AC27" s="23">
        <v>900787759</v>
      </c>
      <c r="AD27" s="21" t="s">
        <v>85</v>
      </c>
      <c r="AE27" s="84" t="s">
        <v>257</v>
      </c>
      <c r="AF27" s="20"/>
      <c r="AG27" s="24">
        <f>24405414.1+4306838.9</f>
        <v>28712253</v>
      </c>
      <c r="AH27" s="20">
        <v>57424504.880000003</v>
      </c>
      <c r="AI27" s="20"/>
      <c r="AJ27" s="20">
        <f t="shared" si="39"/>
        <v>86136757.879999995</v>
      </c>
      <c r="AK27" s="45" t="s">
        <v>15</v>
      </c>
      <c r="AL27" s="45" t="s">
        <v>26</v>
      </c>
      <c r="AM27" s="45" t="s">
        <v>26</v>
      </c>
      <c r="AN27" s="45" t="s">
        <v>26</v>
      </c>
      <c r="AO27" s="83" t="s">
        <v>26</v>
      </c>
      <c r="AP27" s="83">
        <v>42675</v>
      </c>
      <c r="AQ27" s="83">
        <v>42855</v>
      </c>
      <c r="AR27" s="4">
        <f t="shared" si="3"/>
        <v>180</v>
      </c>
      <c r="AS27" s="16" t="s">
        <v>16</v>
      </c>
    </row>
    <row r="28" spans="1:45" ht="76.5" x14ac:dyDescent="0.25">
      <c r="A28" s="88">
        <f t="shared" si="38"/>
        <v>11466</v>
      </c>
      <c r="B28" s="74" t="s">
        <v>112</v>
      </c>
      <c r="C28" s="42">
        <v>21784</v>
      </c>
      <c r="D28" s="83">
        <v>42670</v>
      </c>
      <c r="E28" s="87" t="s">
        <v>70</v>
      </c>
      <c r="F28" s="16" t="s">
        <v>88</v>
      </c>
      <c r="G28" s="16" t="s">
        <v>258</v>
      </c>
      <c r="H28" s="59" t="s">
        <v>204</v>
      </c>
      <c r="I28" s="84">
        <v>77</v>
      </c>
      <c r="J28" s="17" t="s">
        <v>230</v>
      </c>
      <c r="K28" s="72" t="s">
        <v>231</v>
      </c>
      <c r="L28" s="56">
        <v>259762237.11000001</v>
      </c>
      <c r="M28" s="25" t="s">
        <v>259</v>
      </c>
      <c r="N28" s="6" t="s">
        <v>239</v>
      </c>
      <c r="O28" s="57" t="s">
        <v>52</v>
      </c>
      <c r="P28" s="57" t="s">
        <v>53</v>
      </c>
      <c r="Q28" s="22"/>
      <c r="R28" s="25"/>
      <c r="S28" s="22"/>
      <c r="T28" s="81">
        <v>11466</v>
      </c>
      <c r="U28" s="83">
        <v>42674</v>
      </c>
      <c r="V28" s="83">
        <v>42674</v>
      </c>
      <c r="W28" s="20">
        <f t="shared" si="40"/>
        <v>0</v>
      </c>
      <c r="X28" s="16" t="s">
        <v>93</v>
      </c>
      <c r="Y28" s="16" t="s">
        <v>203</v>
      </c>
      <c r="Z28" s="16" t="s">
        <v>260</v>
      </c>
      <c r="AA28" s="16" t="s">
        <v>261</v>
      </c>
      <c r="AB28" s="16" t="s">
        <v>262</v>
      </c>
      <c r="AC28" s="23">
        <v>900787506</v>
      </c>
      <c r="AD28" s="21" t="s">
        <v>66</v>
      </c>
      <c r="AE28" s="84" t="s">
        <v>263</v>
      </c>
      <c r="AF28" s="20"/>
      <c r="AG28" s="24">
        <f>73599300+12988113</f>
        <v>86587413</v>
      </c>
      <c r="AH28" s="20">
        <v>173174824.11000001</v>
      </c>
      <c r="AI28" s="20"/>
      <c r="AJ28" s="20">
        <f t="shared" si="39"/>
        <v>259762237.11000001</v>
      </c>
      <c r="AK28" s="45" t="s">
        <v>15</v>
      </c>
      <c r="AL28" s="45" t="s">
        <v>26</v>
      </c>
      <c r="AM28" s="45" t="s">
        <v>26</v>
      </c>
      <c r="AN28" s="45" t="s">
        <v>26</v>
      </c>
      <c r="AO28" s="83" t="s">
        <v>26</v>
      </c>
      <c r="AP28" s="83">
        <v>42689</v>
      </c>
      <c r="AQ28" s="83">
        <v>42855</v>
      </c>
      <c r="AR28" s="4">
        <f t="shared" si="3"/>
        <v>166</v>
      </c>
      <c r="AS28" s="16" t="s">
        <v>264</v>
      </c>
    </row>
    <row r="29" spans="1:45" ht="76.5" x14ac:dyDescent="0.25">
      <c r="A29" s="88">
        <f t="shared" si="38"/>
        <v>11465</v>
      </c>
      <c r="B29" s="74" t="s">
        <v>112</v>
      </c>
      <c r="C29" s="42">
        <v>21778</v>
      </c>
      <c r="D29" s="83">
        <v>42670</v>
      </c>
      <c r="E29" s="87" t="s">
        <v>70</v>
      </c>
      <c r="F29" s="16" t="s">
        <v>88</v>
      </c>
      <c r="G29" s="16" t="s">
        <v>265</v>
      </c>
      <c r="H29" s="59" t="s">
        <v>208</v>
      </c>
      <c r="I29" s="84">
        <v>71</v>
      </c>
      <c r="J29" s="17" t="s">
        <v>230</v>
      </c>
      <c r="K29" s="72" t="s">
        <v>231</v>
      </c>
      <c r="L29" s="56">
        <v>57491720.270000003</v>
      </c>
      <c r="M29" s="25" t="s">
        <v>268</v>
      </c>
      <c r="N29" s="6" t="s">
        <v>239</v>
      </c>
      <c r="O29" s="57" t="s">
        <v>52</v>
      </c>
      <c r="P29" s="57" t="s">
        <v>53</v>
      </c>
      <c r="Q29" s="22"/>
      <c r="R29" s="25"/>
      <c r="S29" s="22"/>
      <c r="T29" s="81">
        <v>11465</v>
      </c>
      <c r="U29" s="83">
        <v>42674</v>
      </c>
      <c r="V29" s="83">
        <v>42674</v>
      </c>
      <c r="W29" s="20">
        <f t="shared" si="40"/>
        <v>0</v>
      </c>
      <c r="X29" s="16" t="s">
        <v>93</v>
      </c>
      <c r="Y29" s="16" t="s">
        <v>203</v>
      </c>
      <c r="Z29" s="16" t="s">
        <v>266</v>
      </c>
      <c r="AA29" s="16" t="s">
        <v>267</v>
      </c>
      <c r="AB29" s="16" t="s">
        <v>269</v>
      </c>
      <c r="AC29" s="23">
        <v>800041433</v>
      </c>
      <c r="AD29" s="21" t="s">
        <v>85</v>
      </c>
      <c r="AE29" s="84" t="s">
        <v>270</v>
      </c>
      <c r="AF29" s="20"/>
      <c r="AG29" s="24">
        <f>16289320+2874587</f>
        <v>19163907</v>
      </c>
      <c r="AH29" s="20">
        <v>38327813.270000003</v>
      </c>
      <c r="AI29" s="20"/>
      <c r="AJ29" s="20">
        <f t="shared" si="39"/>
        <v>57491720.270000003</v>
      </c>
      <c r="AK29" s="45" t="s">
        <v>15</v>
      </c>
      <c r="AL29" s="45" t="s">
        <v>26</v>
      </c>
      <c r="AM29" s="45" t="s">
        <v>26</v>
      </c>
      <c r="AN29" s="45" t="s">
        <v>26</v>
      </c>
      <c r="AO29" s="83" t="s">
        <v>26</v>
      </c>
      <c r="AP29" s="83">
        <v>42675</v>
      </c>
      <c r="AQ29" s="83">
        <v>42855</v>
      </c>
      <c r="AR29" s="4">
        <f t="shared" si="3"/>
        <v>180</v>
      </c>
      <c r="AS29" s="16" t="s">
        <v>271</v>
      </c>
    </row>
    <row r="30" spans="1:45" ht="76.5" x14ac:dyDescent="0.25">
      <c r="A30" s="88">
        <f t="shared" si="38"/>
        <v>11464</v>
      </c>
      <c r="B30" s="74" t="s">
        <v>112</v>
      </c>
      <c r="C30" s="42">
        <v>21782</v>
      </c>
      <c r="D30" s="83">
        <v>42670</v>
      </c>
      <c r="E30" s="87" t="s">
        <v>70</v>
      </c>
      <c r="F30" s="16" t="s">
        <v>88</v>
      </c>
      <c r="G30" s="16" t="s">
        <v>272</v>
      </c>
      <c r="H30" s="59" t="s">
        <v>237</v>
      </c>
      <c r="I30" s="84">
        <v>74</v>
      </c>
      <c r="J30" s="17" t="s">
        <v>230</v>
      </c>
      <c r="K30" s="72" t="s">
        <v>231</v>
      </c>
      <c r="L30" s="56">
        <v>15802485.380000001</v>
      </c>
      <c r="M30" s="25" t="s">
        <v>273</v>
      </c>
      <c r="N30" s="6" t="s">
        <v>239</v>
      </c>
      <c r="O30" s="57" t="s">
        <v>52</v>
      </c>
      <c r="P30" s="57" t="s">
        <v>53</v>
      </c>
      <c r="Q30" s="22"/>
      <c r="R30" s="25"/>
      <c r="S30" s="22"/>
      <c r="T30" s="81">
        <v>11464</v>
      </c>
      <c r="U30" s="83">
        <v>42674</v>
      </c>
      <c r="V30" s="83">
        <v>42674</v>
      </c>
      <c r="W30" s="20">
        <f t="shared" si="40"/>
        <v>0</v>
      </c>
      <c r="X30" s="16" t="s">
        <v>93</v>
      </c>
      <c r="Y30" s="16" t="s">
        <v>203</v>
      </c>
      <c r="Z30" s="16" t="s">
        <v>266</v>
      </c>
      <c r="AA30" s="16" t="s">
        <v>274</v>
      </c>
      <c r="AB30" s="16" t="s">
        <v>242</v>
      </c>
      <c r="AC30" s="23">
        <v>900787578</v>
      </c>
      <c r="AD30" s="21" t="s">
        <v>66</v>
      </c>
      <c r="AE30" s="84" t="s">
        <v>275</v>
      </c>
      <c r="AF30" s="20"/>
      <c r="AG30" s="24">
        <f>4477370+790126</f>
        <v>5267496</v>
      </c>
      <c r="AH30" s="20">
        <v>10534989.380000001</v>
      </c>
      <c r="AI30" s="20"/>
      <c r="AJ30" s="20">
        <f t="shared" si="39"/>
        <v>15802485.380000001</v>
      </c>
      <c r="AK30" s="45" t="s">
        <v>15</v>
      </c>
      <c r="AL30" s="45" t="s">
        <v>26</v>
      </c>
      <c r="AM30" s="45" t="s">
        <v>26</v>
      </c>
      <c r="AN30" s="45" t="s">
        <v>26</v>
      </c>
      <c r="AO30" s="83" t="s">
        <v>26</v>
      </c>
      <c r="AP30" s="83">
        <v>42675</v>
      </c>
      <c r="AQ30" s="83">
        <v>42855</v>
      </c>
      <c r="AR30" s="4">
        <f t="shared" si="3"/>
        <v>180</v>
      </c>
      <c r="AS30" s="16" t="s">
        <v>276</v>
      </c>
    </row>
    <row r="31" spans="1:45" ht="76.5" x14ac:dyDescent="0.25">
      <c r="A31" s="88">
        <f t="shared" si="38"/>
        <v>0</v>
      </c>
      <c r="B31" s="82" t="s">
        <v>58</v>
      </c>
      <c r="C31" s="27">
        <v>5</v>
      </c>
      <c r="D31" s="83">
        <v>42662</v>
      </c>
      <c r="E31" s="41" t="s">
        <v>69</v>
      </c>
      <c r="F31" s="41" t="s">
        <v>118</v>
      </c>
      <c r="G31" s="87" t="s">
        <v>214</v>
      </c>
      <c r="H31" s="16" t="s">
        <v>215</v>
      </c>
      <c r="I31" s="84">
        <v>290</v>
      </c>
      <c r="J31" s="17" t="s">
        <v>216</v>
      </c>
      <c r="K31" s="16" t="s">
        <v>217</v>
      </c>
      <c r="L31" s="47" t="s">
        <v>218</v>
      </c>
      <c r="M31" s="19" t="s">
        <v>219</v>
      </c>
      <c r="N31" s="50" t="s">
        <v>63</v>
      </c>
      <c r="O31" s="77" t="s">
        <v>64</v>
      </c>
      <c r="P31" s="86" t="s">
        <v>220</v>
      </c>
      <c r="Q31" s="22"/>
      <c r="R31" s="25"/>
      <c r="S31" s="22"/>
      <c r="U31" s="22"/>
      <c r="V31" s="22"/>
      <c r="W31" s="20">
        <f t="shared" ref="W31" si="41">U31-V31</f>
        <v>0</v>
      </c>
      <c r="X31" s="16" t="s">
        <v>55</v>
      </c>
      <c r="Y31" s="16" t="s">
        <v>221</v>
      </c>
      <c r="Z31" s="16" t="s">
        <v>76</v>
      </c>
      <c r="AA31" s="16" t="s">
        <v>56</v>
      </c>
      <c r="AB31" s="16"/>
      <c r="AC31" s="7"/>
      <c r="AD31" s="21"/>
      <c r="AE31" s="84"/>
      <c r="AF31" s="20"/>
      <c r="AG31" s="20">
        <v>150000000</v>
      </c>
      <c r="AH31" s="20">
        <v>1782000000</v>
      </c>
      <c r="AI31" s="20">
        <v>1039500000</v>
      </c>
      <c r="AJ31" s="20">
        <f>AG31+AH31+AI31</f>
        <v>2971500000</v>
      </c>
      <c r="AK31" s="45"/>
      <c r="AL31" s="45" t="s">
        <v>26</v>
      </c>
      <c r="AM31" s="45" t="s">
        <v>26</v>
      </c>
      <c r="AN31" s="45"/>
      <c r="AO31" s="83"/>
      <c r="AP31" s="83"/>
      <c r="AQ31" s="83"/>
      <c r="AR31" s="4">
        <f t="shared" si="3"/>
        <v>0</v>
      </c>
      <c r="AS31" s="16"/>
    </row>
    <row r="32" spans="1:45" x14ac:dyDescent="0.25">
      <c r="I32" s="64"/>
    </row>
    <row r="33" spans="9:9" x14ac:dyDescent="0.25">
      <c r="I33" s="64"/>
    </row>
    <row r="34" spans="9:9" x14ac:dyDescent="0.25">
      <c r="I34" s="64"/>
    </row>
    <row r="35" spans="9:9" x14ac:dyDescent="0.25">
      <c r="I35" s="64"/>
    </row>
    <row r="36" spans="9:9" x14ac:dyDescent="0.25">
      <c r="I36" s="64"/>
    </row>
    <row r="37" spans="9:9" x14ac:dyDescent="0.25">
      <c r="I37" s="64"/>
    </row>
    <row r="38" spans="9:9" x14ac:dyDescent="0.25">
      <c r="I38" s="64"/>
    </row>
    <row r="39" spans="9:9" x14ac:dyDescent="0.25">
      <c r="I39" s="64"/>
    </row>
    <row r="40" spans="9:9" x14ac:dyDescent="0.25">
      <c r="I40" s="64"/>
    </row>
    <row r="41" spans="9:9" x14ac:dyDescent="0.25">
      <c r="I41" s="64"/>
    </row>
    <row r="42" spans="9:9" x14ac:dyDescent="0.25">
      <c r="I42" s="64"/>
    </row>
    <row r="43" spans="9:9" x14ac:dyDescent="0.25">
      <c r="I43" s="64"/>
    </row>
    <row r="44" spans="9:9" x14ac:dyDescent="0.25">
      <c r="I44" s="64"/>
    </row>
    <row r="45" spans="9:9" x14ac:dyDescent="0.25">
      <c r="I45" s="64"/>
    </row>
    <row r="46" spans="9:9" x14ac:dyDescent="0.25">
      <c r="I46" s="64"/>
    </row>
    <row r="47" spans="9:9" x14ac:dyDescent="0.25">
      <c r="I47" s="64"/>
    </row>
    <row r="48" spans="9:9" x14ac:dyDescent="0.25">
      <c r="I48" s="64"/>
    </row>
    <row r="49" spans="9:9" x14ac:dyDescent="0.25">
      <c r="I49" s="64"/>
    </row>
    <row r="50" spans="9:9" x14ac:dyDescent="0.25">
      <c r="I50" s="64"/>
    </row>
    <row r="51" spans="9:9" x14ac:dyDescent="0.25">
      <c r="I51" s="64"/>
    </row>
    <row r="52" spans="9:9" x14ac:dyDescent="0.25">
      <c r="I52" s="64"/>
    </row>
    <row r="53" spans="9:9" x14ac:dyDescent="0.25">
      <c r="I53" s="64"/>
    </row>
    <row r="54" spans="9:9" x14ac:dyDescent="0.25">
      <c r="I54" s="64"/>
    </row>
    <row r="55" spans="9:9" x14ac:dyDescent="0.25">
      <c r="I55" s="64"/>
    </row>
    <row r="56" spans="9:9" x14ac:dyDescent="0.25">
      <c r="I56" s="64"/>
    </row>
    <row r="57" spans="9:9" x14ac:dyDescent="0.25">
      <c r="I57" s="64"/>
    </row>
    <row r="58" spans="9:9" x14ac:dyDescent="0.25">
      <c r="I58" s="64"/>
    </row>
    <row r="59" spans="9:9" x14ac:dyDescent="0.25">
      <c r="I59" s="64"/>
    </row>
    <row r="60" spans="9:9" x14ac:dyDescent="0.25">
      <c r="I60" s="64"/>
    </row>
    <row r="61" spans="9:9" x14ac:dyDescent="0.25">
      <c r="I61" s="64"/>
    </row>
    <row r="62" spans="9:9" x14ac:dyDescent="0.25">
      <c r="I62" s="64"/>
    </row>
    <row r="63" spans="9:9" x14ac:dyDescent="0.25">
      <c r="I63" s="64"/>
    </row>
    <row r="64" spans="9:9" x14ac:dyDescent="0.25">
      <c r="I64" s="64"/>
    </row>
    <row r="65" spans="9:9" x14ac:dyDescent="0.25">
      <c r="I65" s="64"/>
    </row>
    <row r="66" spans="9:9" x14ac:dyDescent="0.25">
      <c r="I66" s="64"/>
    </row>
    <row r="67" spans="9:9" x14ac:dyDescent="0.25">
      <c r="I67" s="64"/>
    </row>
    <row r="68" spans="9:9" x14ac:dyDescent="0.25">
      <c r="I68" s="64"/>
    </row>
    <row r="69" spans="9:9" x14ac:dyDescent="0.25">
      <c r="I69" s="64"/>
    </row>
    <row r="70" spans="9:9" x14ac:dyDescent="0.25">
      <c r="I70" s="64"/>
    </row>
    <row r="71" spans="9:9" x14ac:dyDescent="0.25">
      <c r="I71" s="64"/>
    </row>
    <row r="72" spans="9:9" x14ac:dyDescent="0.25">
      <c r="I72" s="64"/>
    </row>
    <row r="73" spans="9:9" x14ac:dyDescent="0.25">
      <c r="I73" s="64"/>
    </row>
    <row r="74" spans="9:9" x14ac:dyDescent="0.25">
      <c r="I74" s="64"/>
    </row>
    <row r="75" spans="9:9" x14ac:dyDescent="0.25">
      <c r="I75" s="64"/>
    </row>
    <row r="76" spans="9:9" x14ac:dyDescent="0.25">
      <c r="I76" s="64"/>
    </row>
    <row r="77" spans="9:9" x14ac:dyDescent="0.25">
      <c r="I77" s="64"/>
    </row>
    <row r="78" spans="9:9" x14ac:dyDescent="0.25">
      <c r="I78" s="64"/>
    </row>
    <row r="79" spans="9:9" x14ac:dyDescent="0.25">
      <c r="I79" s="64"/>
    </row>
    <row r="80" spans="9:9" x14ac:dyDescent="0.25">
      <c r="I80" s="64"/>
    </row>
    <row r="81" spans="9:9" x14ac:dyDescent="0.25">
      <c r="I81" s="64"/>
    </row>
    <row r="82" spans="9:9" x14ac:dyDescent="0.25">
      <c r="I82" s="64"/>
    </row>
    <row r="83" spans="9:9" x14ac:dyDescent="0.25">
      <c r="I83" s="64"/>
    </row>
    <row r="84" spans="9:9" x14ac:dyDescent="0.25">
      <c r="I84" s="64"/>
    </row>
    <row r="85" spans="9:9" x14ac:dyDescent="0.25">
      <c r="I85" s="64"/>
    </row>
    <row r="86" spans="9:9" x14ac:dyDescent="0.25">
      <c r="I86" s="64"/>
    </row>
    <row r="87" spans="9:9" x14ac:dyDescent="0.25">
      <c r="I87" s="64"/>
    </row>
    <row r="88" spans="9:9" x14ac:dyDescent="0.25">
      <c r="I88" s="64"/>
    </row>
    <row r="89" spans="9:9" x14ac:dyDescent="0.25">
      <c r="I89" s="64"/>
    </row>
    <row r="90" spans="9:9" x14ac:dyDescent="0.25">
      <c r="I90" s="64"/>
    </row>
    <row r="91" spans="9:9" x14ac:dyDescent="0.25">
      <c r="I91" s="64"/>
    </row>
    <row r="92" spans="9:9" x14ac:dyDescent="0.25">
      <c r="I92" s="64"/>
    </row>
    <row r="93" spans="9:9" x14ac:dyDescent="0.25">
      <c r="I93" s="64"/>
    </row>
    <row r="94" spans="9:9" x14ac:dyDescent="0.25">
      <c r="I94" s="64"/>
    </row>
    <row r="95" spans="9:9" x14ac:dyDescent="0.25">
      <c r="I95" s="64"/>
    </row>
    <row r="96" spans="9:9" x14ac:dyDescent="0.25">
      <c r="I96" s="64"/>
    </row>
    <row r="97" spans="9:9" x14ac:dyDescent="0.25">
      <c r="I97" s="64"/>
    </row>
    <row r="98" spans="9:9" x14ac:dyDescent="0.25">
      <c r="I98" s="64"/>
    </row>
    <row r="99" spans="9:9" x14ac:dyDescent="0.25">
      <c r="I99" s="64"/>
    </row>
    <row r="100" spans="9:9" x14ac:dyDescent="0.25">
      <c r="I100" s="64"/>
    </row>
    <row r="101" spans="9:9" x14ac:dyDescent="0.25">
      <c r="I101" s="64"/>
    </row>
    <row r="102" spans="9:9" x14ac:dyDescent="0.25">
      <c r="I102" s="64"/>
    </row>
    <row r="103" spans="9:9" x14ac:dyDescent="0.25">
      <c r="I103" s="64"/>
    </row>
    <row r="104" spans="9:9" x14ac:dyDescent="0.25">
      <c r="I104" s="64"/>
    </row>
    <row r="105" spans="9:9" x14ac:dyDescent="0.25">
      <c r="I105" s="64"/>
    </row>
    <row r="106" spans="9:9" x14ac:dyDescent="0.25">
      <c r="I106" s="64"/>
    </row>
    <row r="107" spans="9:9" x14ac:dyDescent="0.25">
      <c r="I107" s="64"/>
    </row>
    <row r="108" spans="9:9" x14ac:dyDescent="0.25">
      <c r="I108" s="64"/>
    </row>
    <row r="109" spans="9:9" x14ac:dyDescent="0.25">
      <c r="I109" s="64"/>
    </row>
    <row r="110" spans="9:9" x14ac:dyDescent="0.25">
      <c r="I110" s="64"/>
    </row>
    <row r="111" spans="9:9" x14ac:dyDescent="0.25">
      <c r="I111" s="64"/>
    </row>
    <row r="112" spans="9:9" x14ac:dyDescent="0.25">
      <c r="I112" s="64"/>
    </row>
    <row r="113" spans="9:9" x14ac:dyDescent="0.25">
      <c r="I113" s="64"/>
    </row>
    <row r="114" spans="9:9" x14ac:dyDescent="0.25">
      <c r="I114" s="64"/>
    </row>
    <row r="115" spans="9:9" x14ac:dyDescent="0.25">
      <c r="I115" s="64"/>
    </row>
    <row r="116" spans="9:9" x14ac:dyDescent="0.25">
      <c r="I116" s="64"/>
    </row>
    <row r="117" spans="9:9" x14ac:dyDescent="0.25">
      <c r="I117" s="64"/>
    </row>
    <row r="118" spans="9:9" x14ac:dyDescent="0.25">
      <c r="I118" s="64"/>
    </row>
  </sheetData>
  <autoFilter ref="A1:AY31"/>
  <sortState ref="B234:DB258">
    <sortCondition ref="D234:D258"/>
  </sortState>
  <dataConsolidate/>
  <conditionalFormatting sqref="AL3">
    <cfRule type="containsText" dxfId="78" priority="167" operator="containsText" text="NA">
      <formula>NOT(ISERROR(SEARCH("NA",AL3)))</formula>
    </cfRule>
    <cfRule type="containsText" dxfId="77" priority="168" operator="containsText" text="N.A">
      <formula>NOT(ISERROR(SEARCH("N.A",AL3)))</formula>
    </cfRule>
  </conditionalFormatting>
  <conditionalFormatting sqref="AL5">
    <cfRule type="containsText" dxfId="76" priority="162" operator="containsText" text="NA">
      <formula>NOT(ISERROR(SEARCH("NA",AL5)))</formula>
    </cfRule>
    <cfRule type="containsText" dxfId="75" priority="163" operator="containsText" text="N.A">
      <formula>NOT(ISERROR(SEARCH("N.A",AL5)))</formula>
    </cfRule>
  </conditionalFormatting>
  <conditionalFormatting sqref="AL6">
    <cfRule type="containsText" dxfId="74" priority="157" operator="containsText" text="NA">
      <formula>NOT(ISERROR(SEARCH("NA",AL6)))</formula>
    </cfRule>
    <cfRule type="containsText" dxfId="73" priority="158" operator="containsText" text="N.A">
      <formula>NOT(ISERROR(SEARCH("N.A",AL6)))</formula>
    </cfRule>
  </conditionalFormatting>
  <conditionalFormatting sqref="O8">
    <cfRule type="containsText" dxfId="72" priority="120" operator="containsText" text="TERMINADO">
      <formula>NOT(ISERROR(SEARCH("TERMINADO",O8)))</formula>
    </cfRule>
  </conditionalFormatting>
  <conditionalFormatting sqref="O8">
    <cfRule type="cellIs" dxfId="71" priority="119" operator="equal">
      <formula>"DESIERTA"</formula>
    </cfRule>
  </conditionalFormatting>
  <conditionalFormatting sqref="P8">
    <cfRule type="containsText" dxfId="70" priority="118" operator="containsText" text="TERMINADO">
      <formula>NOT(ISERROR(SEARCH("TERMINADO",P8)))</formula>
    </cfRule>
  </conditionalFormatting>
  <conditionalFormatting sqref="P8">
    <cfRule type="cellIs" dxfId="69" priority="117" operator="equal">
      <formula>"DESIERTA"</formula>
    </cfRule>
  </conditionalFormatting>
  <conditionalFormatting sqref="O9">
    <cfRule type="containsText" dxfId="68" priority="116" operator="containsText" text="TERMINADO">
      <formula>NOT(ISERROR(SEARCH("TERMINADO",O9)))</formula>
    </cfRule>
  </conditionalFormatting>
  <conditionalFormatting sqref="O9">
    <cfRule type="cellIs" dxfId="67" priority="115" operator="equal">
      <formula>"DESIERTA"</formula>
    </cfRule>
  </conditionalFormatting>
  <conditionalFormatting sqref="P9">
    <cfRule type="containsText" dxfId="66" priority="114" operator="containsText" text="TERMINADO">
      <formula>NOT(ISERROR(SEARCH("TERMINADO",P9)))</formula>
    </cfRule>
  </conditionalFormatting>
  <conditionalFormatting sqref="P9">
    <cfRule type="cellIs" dxfId="65" priority="113" operator="equal">
      <formula>"DESIERTA"</formula>
    </cfRule>
  </conditionalFormatting>
  <conditionalFormatting sqref="O6">
    <cfRule type="containsText" dxfId="64" priority="108" operator="containsText" text="TERMINADO">
      <formula>NOT(ISERROR(SEARCH("TERMINADO",O6)))</formula>
    </cfRule>
  </conditionalFormatting>
  <conditionalFormatting sqref="O6">
    <cfRule type="cellIs" dxfId="63" priority="107" operator="equal">
      <formula>"DESIERTA"</formula>
    </cfRule>
  </conditionalFormatting>
  <conditionalFormatting sqref="P6">
    <cfRule type="containsText" dxfId="62" priority="106" operator="containsText" text="TERMINADO">
      <formula>NOT(ISERROR(SEARCH("TERMINADO",P6)))</formula>
    </cfRule>
  </conditionalFormatting>
  <conditionalFormatting sqref="P6">
    <cfRule type="cellIs" dxfId="61" priority="105" operator="equal">
      <formula>"DESIERTA"</formula>
    </cfRule>
  </conditionalFormatting>
  <conditionalFormatting sqref="AL4">
    <cfRule type="containsText" dxfId="60" priority="102" operator="containsText" text="NA">
      <formula>NOT(ISERROR(SEARCH("NA",AL4)))</formula>
    </cfRule>
    <cfRule type="containsText" dxfId="59" priority="103" operator="containsText" text="N.A">
      <formula>NOT(ISERROR(SEARCH("N.A",AL4)))</formula>
    </cfRule>
  </conditionalFormatting>
  <conditionalFormatting sqref="O3:O4">
    <cfRule type="containsText" dxfId="58" priority="99" operator="containsText" text="TERMINADO">
      <formula>NOT(ISERROR(SEARCH("TERMINADO",O3)))</formula>
    </cfRule>
  </conditionalFormatting>
  <conditionalFormatting sqref="O3:O4">
    <cfRule type="cellIs" dxfId="57" priority="98" operator="equal">
      <formula>"DESIERTA"</formula>
    </cfRule>
  </conditionalFormatting>
  <conditionalFormatting sqref="P3:P4">
    <cfRule type="containsText" dxfId="56" priority="97" operator="containsText" text="TERMINADO">
      <formula>NOT(ISERROR(SEARCH("TERMINADO",P3)))</formula>
    </cfRule>
  </conditionalFormatting>
  <conditionalFormatting sqref="P3:P4">
    <cfRule type="cellIs" dxfId="55" priority="96" operator="equal">
      <formula>"DESIERTA"</formula>
    </cfRule>
  </conditionalFormatting>
  <conditionalFormatting sqref="O11">
    <cfRule type="containsText" dxfId="54" priority="91" operator="containsText" text="TERMINADO">
      <formula>NOT(ISERROR(SEARCH("TERMINADO",O11)))</formula>
    </cfRule>
  </conditionalFormatting>
  <conditionalFormatting sqref="O11">
    <cfRule type="cellIs" dxfId="53" priority="90" operator="equal">
      <formula>"DESIERTA"</formula>
    </cfRule>
  </conditionalFormatting>
  <conditionalFormatting sqref="P11">
    <cfRule type="containsText" dxfId="52" priority="89" operator="containsText" text="TERMINADO">
      <formula>NOT(ISERROR(SEARCH("TERMINADO",P11)))</formula>
    </cfRule>
  </conditionalFormatting>
  <conditionalFormatting sqref="P11">
    <cfRule type="cellIs" dxfId="51" priority="88" operator="equal">
      <formula>"DESIERTA"</formula>
    </cfRule>
  </conditionalFormatting>
  <conditionalFormatting sqref="O5">
    <cfRule type="containsText" dxfId="50" priority="87" operator="containsText" text="TERMINADO">
      <formula>NOT(ISERROR(SEARCH("TERMINADO",O5)))</formula>
    </cfRule>
  </conditionalFormatting>
  <conditionalFormatting sqref="O5">
    <cfRule type="cellIs" dxfId="49" priority="86" operator="equal">
      <formula>"DESIERTA"</formula>
    </cfRule>
  </conditionalFormatting>
  <conditionalFormatting sqref="P5">
    <cfRule type="containsText" dxfId="48" priority="85" operator="containsText" text="TERMINADO">
      <formula>NOT(ISERROR(SEARCH("TERMINADO",P5)))</formula>
    </cfRule>
  </conditionalFormatting>
  <conditionalFormatting sqref="P5">
    <cfRule type="cellIs" dxfId="47" priority="84" operator="equal">
      <formula>"DESIERTA"</formula>
    </cfRule>
  </conditionalFormatting>
  <conditionalFormatting sqref="O7">
    <cfRule type="containsText" dxfId="46" priority="83" operator="containsText" text="TERMINADO">
      <formula>NOT(ISERROR(SEARCH("TERMINADO",O7)))</formula>
    </cfRule>
  </conditionalFormatting>
  <conditionalFormatting sqref="O7">
    <cfRule type="cellIs" dxfId="45" priority="82" operator="equal">
      <formula>"DESIERTA"</formula>
    </cfRule>
  </conditionalFormatting>
  <conditionalFormatting sqref="P7">
    <cfRule type="containsText" dxfId="44" priority="81" operator="containsText" text="TERMINADO">
      <formula>NOT(ISERROR(SEARCH("TERMINADO",P7)))</formula>
    </cfRule>
  </conditionalFormatting>
  <conditionalFormatting sqref="P7">
    <cfRule type="cellIs" dxfId="43" priority="80" operator="equal">
      <formula>"DESIERTA"</formula>
    </cfRule>
  </conditionalFormatting>
  <conditionalFormatting sqref="O12">
    <cfRule type="containsText" dxfId="42" priority="79" operator="containsText" text="TERMINADO">
      <formula>NOT(ISERROR(SEARCH("TERMINADO",O12)))</formula>
    </cfRule>
  </conditionalFormatting>
  <conditionalFormatting sqref="O12">
    <cfRule type="cellIs" dxfId="41" priority="78" operator="equal">
      <formula>"DESIERTA"</formula>
    </cfRule>
  </conditionalFormatting>
  <conditionalFormatting sqref="P12">
    <cfRule type="containsText" dxfId="40" priority="77" operator="containsText" text="TERMINADO">
      <formula>NOT(ISERROR(SEARCH("TERMINADO",P12)))</formula>
    </cfRule>
  </conditionalFormatting>
  <conditionalFormatting sqref="P12">
    <cfRule type="cellIs" dxfId="39" priority="76" operator="equal">
      <formula>"DESIERTA"</formula>
    </cfRule>
  </conditionalFormatting>
  <conditionalFormatting sqref="O13">
    <cfRule type="containsText" dxfId="38" priority="75" operator="containsText" text="TERMINADO">
      <formula>NOT(ISERROR(SEARCH("TERMINADO",O13)))</formula>
    </cfRule>
  </conditionalFormatting>
  <conditionalFormatting sqref="O13">
    <cfRule type="cellIs" dxfId="37" priority="74" operator="equal">
      <formula>"DESIERTA"</formula>
    </cfRule>
  </conditionalFormatting>
  <conditionalFormatting sqref="P13">
    <cfRule type="containsText" dxfId="36" priority="73" operator="containsText" text="TERMINADO">
      <formula>NOT(ISERROR(SEARCH("TERMINADO",P13)))</formula>
    </cfRule>
  </conditionalFormatting>
  <conditionalFormatting sqref="P13">
    <cfRule type="cellIs" dxfId="35" priority="72" operator="equal">
      <formula>"DESIERTA"</formula>
    </cfRule>
  </conditionalFormatting>
  <conditionalFormatting sqref="AL15">
    <cfRule type="containsText" dxfId="34" priority="60" operator="containsText" text="NA">
      <formula>NOT(ISERROR(SEARCH("NA",AL15)))</formula>
    </cfRule>
    <cfRule type="containsText" dxfId="33" priority="61" operator="containsText" text="N.A">
      <formula>NOT(ISERROR(SEARCH("N.A",AL15)))</formula>
    </cfRule>
  </conditionalFormatting>
  <conditionalFormatting sqref="O15">
    <cfRule type="containsText" dxfId="32" priority="55" operator="containsText" text="TERMINADO">
      <formula>NOT(ISERROR(SEARCH("TERMINADO",O15)))</formula>
    </cfRule>
  </conditionalFormatting>
  <conditionalFormatting sqref="O15">
    <cfRule type="cellIs" dxfId="31" priority="54" operator="equal">
      <formula>"DESIERTA"</formula>
    </cfRule>
  </conditionalFormatting>
  <conditionalFormatting sqref="P15">
    <cfRule type="containsText" dxfId="30" priority="53" operator="containsText" text="TERMINADO">
      <formula>NOT(ISERROR(SEARCH("TERMINADO",P15)))</formula>
    </cfRule>
  </conditionalFormatting>
  <conditionalFormatting sqref="P15">
    <cfRule type="cellIs" dxfId="29" priority="52" operator="equal">
      <formula>"DESIERTA"</formula>
    </cfRule>
  </conditionalFormatting>
  <conditionalFormatting sqref="AL16">
    <cfRule type="containsText" dxfId="28" priority="49" operator="containsText" text="NA">
      <formula>NOT(ISERROR(SEARCH("NA",AL16)))</formula>
    </cfRule>
    <cfRule type="containsText" dxfId="27" priority="50" operator="containsText" text="N.A">
      <formula>NOT(ISERROR(SEARCH("N.A",AL16)))</formula>
    </cfRule>
  </conditionalFormatting>
  <conditionalFormatting sqref="AL17">
    <cfRule type="containsText" dxfId="26" priority="39" operator="containsText" text="NA">
      <formula>NOT(ISERROR(SEARCH("NA",AL17)))</formula>
    </cfRule>
    <cfRule type="containsText" dxfId="25" priority="40" operator="containsText" text="N.A">
      <formula>NOT(ISERROR(SEARCH("N.A",AL17)))</formula>
    </cfRule>
  </conditionalFormatting>
  <conditionalFormatting sqref="P10">
    <cfRule type="containsText" dxfId="24" priority="26" operator="containsText" text="TERMINADO">
      <formula>NOT(ISERROR(SEARCH("TERMINADO",P10)))</formula>
    </cfRule>
  </conditionalFormatting>
  <conditionalFormatting sqref="P10">
    <cfRule type="cellIs" dxfId="23" priority="25" operator="equal">
      <formula>"DESIERTA"</formula>
    </cfRule>
  </conditionalFormatting>
  <conditionalFormatting sqref="AL18">
    <cfRule type="containsText" dxfId="22" priority="34" operator="containsText" text="NA">
      <formula>NOT(ISERROR(SEARCH("NA",AL18)))</formula>
    </cfRule>
    <cfRule type="containsText" dxfId="21" priority="35" operator="containsText" text="N.A">
      <formula>NOT(ISERROR(SEARCH("N.A",AL18)))</formula>
    </cfRule>
  </conditionalFormatting>
  <conditionalFormatting sqref="O31">
    <cfRule type="cellIs" dxfId="20" priority="29" operator="equal">
      <formula>"DESIERTA"</formula>
    </cfRule>
  </conditionalFormatting>
  <conditionalFormatting sqref="P31">
    <cfRule type="containsText" dxfId="19" priority="31" operator="containsText" text="LIQUIDADO">
      <formula>NOT(ISERROR(SEARCH("LIQUIDADO",P31)))</formula>
    </cfRule>
  </conditionalFormatting>
  <conditionalFormatting sqref="O31">
    <cfRule type="containsText" dxfId="18" priority="30" operator="containsText" text="TERMINADO">
      <formula>NOT(ISERROR(SEARCH("TERMINADO",O31)))</formula>
    </cfRule>
  </conditionalFormatting>
  <conditionalFormatting sqref="O10">
    <cfRule type="containsText" dxfId="17" priority="28" operator="containsText" text="TERMINADO">
      <formula>NOT(ISERROR(SEARCH("TERMINADO",O10)))</formula>
    </cfRule>
  </conditionalFormatting>
  <conditionalFormatting sqref="O10">
    <cfRule type="cellIs" dxfId="16" priority="27" operator="equal">
      <formula>"DESIERTA"</formula>
    </cfRule>
  </conditionalFormatting>
  <conditionalFormatting sqref="O16">
    <cfRule type="containsText" dxfId="15" priority="16" operator="containsText" text="TERMINADO">
      <formula>NOT(ISERROR(SEARCH("TERMINADO",O16)))</formula>
    </cfRule>
  </conditionalFormatting>
  <conditionalFormatting sqref="O16">
    <cfRule type="cellIs" dxfId="14" priority="15" operator="equal">
      <formula>"DESIERTA"</formula>
    </cfRule>
  </conditionalFormatting>
  <conditionalFormatting sqref="P16">
    <cfRule type="containsText" dxfId="13" priority="14" operator="containsText" text="TERMINADO">
      <formula>NOT(ISERROR(SEARCH("TERMINADO",P16)))</formula>
    </cfRule>
  </conditionalFormatting>
  <conditionalFormatting sqref="P16">
    <cfRule type="cellIs" dxfId="12" priority="13" operator="equal">
      <formula>"DESIERTA"</formula>
    </cfRule>
  </conditionalFormatting>
  <conditionalFormatting sqref="O17">
    <cfRule type="containsText" dxfId="11" priority="12" operator="containsText" text="TERMINADO">
      <formula>NOT(ISERROR(SEARCH("TERMINADO",O17)))</formula>
    </cfRule>
  </conditionalFormatting>
  <conditionalFormatting sqref="O17">
    <cfRule type="cellIs" dxfId="10" priority="11" operator="equal">
      <formula>"DESIERTA"</formula>
    </cfRule>
  </conditionalFormatting>
  <conditionalFormatting sqref="P17">
    <cfRule type="containsText" dxfId="9" priority="10" operator="containsText" text="TERMINADO">
      <formula>NOT(ISERROR(SEARCH("TERMINADO",P17)))</formula>
    </cfRule>
  </conditionalFormatting>
  <conditionalFormatting sqref="P17">
    <cfRule type="cellIs" dxfId="8" priority="9" operator="equal">
      <formula>"DESIERTA"</formula>
    </cfRule>
  </conditionalFormatting>
  <conditionalFormatting sqref="O18">
    <cfRule type="containsText" dxfId="7" priority="8" operator="containsText" text="TERMINADO">
      <formula>NOT(ISERROR(SEARCH("TERMINADO",O18)))</formula>
    </cfRule>
  </conditionalFormatting>
  <conditionalFormatting sqref="O18">
    <cfRule type="cellIs" dxfId="6" priority="7" operator="equal">
      <formula>"DESIERTA"</formula>
    </cfRule>
  </conditionalFormatting>
  <conditionalFormatting sqref="P18">
    <cfRule type="containsText" dxfId="5" priority="6" operator="containsText" text="TERMINADO">
      <formula>NOT(ISERROR(SEARCH("TERMINADO",P18)))</formula>
    </cfRule>
  </conditionalFormatting>
  <conditionalFormatting sqref="P18">
    <cfRule type="cellIs" dxfId="4" priority="5" operator="equal">
      <formula>"DESIERTA"</formula>
    </cfRule>
  </conditionalFormatting>
  <conditionalFormatting sqref="O14">
    <cfRule type="containsText" dxfId="3" priority="4" operator="containsText" text="TERMINADO">
      <formula>NOT(ISERROR(SEARCH("TERMINADO",O14)))</formula>
    </cfRule>
  </conditionalFormatting>
  <conditionalFormatting sqref="O14">
    <cfRule type="cellIs" dxfId="2" priority="3" operator="equal">
      <formula>"DESIERTA"</formula>
    </cfRule>
  </conditionalFormatting>
  <conditionalFormatting sqref="P14">
    <cfRule type="containsText" dxfId="1" priority="2" operator="containsText" text="TERMINADO">
      <formula>NOT(ISERROR(SEARCH("TERMINADO",P14)))</formula>
    </cfRule>
  </conditionalFormatting>
  <conditionalFormatting sqref="P14">
    <cfRule type="cellIs" dxfId="0" priority="1" operator="equal">
      <formula>"DESIERTA"</formula>
    </cfRule>
  </conditionalFormatting>
  <hyperlinks>
    <hyperlink ref="C2" r:id="rId1" display="https://www.contratos.gov.co/consultas/detalleProceso.do?numConstancia=16-12-5511362"/>
    <hyperlink ref="C3" r:id="rId2" display="https://www.contratos.gov.co/consultas/detalleProceso.do?numConstancia=16-9-419507"/>
    <hyperlink ref="C5" r:id="rId3" display="https://www.contratos.gov.co/consultas/detalleProceso.do?numConstancia=16-9-419561"/>
    <hyperlink ref="C6" r:id="rId4" display="https://www.contratos.gov.co/consultas/detalleProceso.do?numConstancia=16-11-5503478"/>
    <hyperlink ref="C7" r:id="rId5" display="https://www.contratos.gov.co/consultas/detalleProceso.do?numConstancia=16-13-5619886"/>
    <hyperlink ref="C8" r:id="rId6" display="https://www.contratos.gov.co/consultas/detalleProceso.do?numConstancia=16-12-5570309"/>
    <hyperlink ref="C9" r:id="rId7" display="https://www.contratos.gov.co/consultas/detalleProceso.do?numConstancia=16-12-5574158"/>
    <hyperlink ref="C10" r:id="rId8" display="https://www.contratos.gov.co/consultas/detalleProceso.do?numConstancia=16-12-5611865"/>
    <hyperlink ref="C4" r:id="rId9" display="https://www.contratos.gov.co/consultas/detalleProceso.do?numConstancia=16-9-419507"/>
    <hyperlink ref="C11" r:id="rId10" display="http://www.contratos.gov.co/consultas/detalleProceso.do?numConstancia=16-12-5696107"/>
    <hyperlink ref="C13" r:id="rId11" display="https://www.contratos.gov.co/consultas/detalleProceso.do?numConstancia=16-13-5690658"/>
    <hyperlink ref="C14" r:id="rId12" display="https://www.contratos.gov.co/consultas/detalleProceso.do?numConstancia=16-13-5735112"/>
    <hyperlink ref="C15" r:id="rId13" display="https://www.contratos.gov.co/consultas/detalleProceso.do?numConstancia=16-9-422161"/>
    <hyperlink ref="C16" r:id="rId14" display="http://www.contratos.gov.co/consultas/detalleProceso.do?numConstancia=16-11-5647673"/>
    <hyperlink ref="C17" r:id="rId15" display="http://www.contratos.gov.co/consultas/detalleProceso.do?numConstancia=16-11-5659916"/>
    <hyperlink ref="C18" r:id="rId16" display="http://www.contratos.gov.co/consultas/detalleProceso.do?numConstancia=16-11-5665135"/>
    <hyperlink ref="T24" r:id="rId17" display="http://www.colombiacompra.gov.co/tienda-virtual-del-estado-colombiano/orden-de-compra/11490"/>
    <hyperlink ref="C24" r:id="rId18" display="http://www.colombiacompra.gov.co/tienda-virtual-del-estado-colombiano/orden-de-compra/11490"/>
    <hyperlink ref="C25" r:id="rId19" display="http://www.colombiacompra.gov.co/tienda-virtual-del-estado-colombiano/orden-de-compra/11489"/>
    <hyperlink ref="C26" r:id="rId20" display="http://www.colombiacompra.gov.co/tienda-virtual-del-estado-colombiano/orden-de-compra/11482"/>
    <hyperlink ref="T26" r:id="rId21" display="http://www.colombiacompra.gov.co/tienda-virtual-del-estado-colombiano/orden-de-compra/11482"/>
    <hyperlink ref="C27" r:id="rId22" display="http://www.colombiacompra.gov.co/tienda-virtual-del-estado-colombiano/orden-de-compra/11479"/>
    <hyperlink ref="T27" r:id="rId23" display="http://www.colombiacompra.gov.co/tienda-virtual-del-estado-colombiano/orden-de-compra/11479"/>
    <hyperlink ref="C28" r:id="rId24" display="http://www.colombiacompra.gov.co/tienda-virtual-del-estado-colombiano/orden-de-compra/11466"/>
    <hyperlink ref="T28" r:id="rId25" display="http://www.colombiacompra.gov.co/tienda-virtual-del-estado-colombiano/orden-de-compra/11466"/>
    <hyperlink ref="C29" r:id="rId26" display="http://www.colombiacompra.gov.co/tienda-virtual-del-estado-colombiano/orden-de-compra/11465"/>
    <hyperlink ref="T29" r:id="rId27" display="http://www.colombiacompra.gov.co/tienda-virtual-del-estado-colombiano/orden-de-compra/11465"/>
    <hyperlink ref="C30" r:id="rId28" display="http://www.colombiacompra.gov.co/tienda-virtual-del-estado-colombiano/orden-de-compra/11464"/>
    <hyperlink ref="T30" r:id="rId29" display="http://www.colombiacompra.gov.co/tienda-virtual-del-estado-colombiano/orden-de-compra/11464"/>
    <hyperlink ref="C23" r:id="rId30" display="http://www.colombiacompra.gov.co/tienda-virtual-del-estado-colombiano/orden-de-compra/11456"/>
    <hyperlink ref="T23" r:id="rId31" display="http://www.colombiacompra.gov.co/tienda-virtual-del-estado-colombiano/orden-de-compra/11456"/>
    <hyperlink ref="C21" r:id="rId32" display="http://www.colombiacompra.gov.co/tienda-virtual-del-estado-colombiano/orden-de-compra/11449"/>
    <hyperlink ref="T21" r:id="rId33" display="http://www.colombiacompra.gov.co/tienda-virtual-del-estado-colombiano/orden-de-compra/11449"/>
    <hyperlink ref="C22" r:id="rId34" display="http://www.colombiacompra.gov.co/tienda-virtual-del-estado-colombiano/orden-de-compra/11450"/>
    <hyperlink ref="T22" r:id="rId35" display="http://www.colombiacompra.gov.co/tienda-virtual-del-estado-colombiano/orden-de-compra/11450"/>
    <hyperlink ref="C20" r:id="rId36" display="http://www.colombiacompra.gov.co/tienda-virtual-del-estado-colombiano/orden-de-compra/11448"/>
    <hyperlink ref="T20" r:id="rId37" display="http://www.colombiacompra.gov.co/tienda-virtual-del-estado-colombiano/orden-de-compra/11448"/>
    <hyperlink ref="C19" r:id="rId38" display="http://www.colombiacompra.gov.co/tienda-virtual-del-estado-colombiano/orden-de-compra/11160"/>
    <hyperlink ref="T19" r:id="rId39" display="http://www.colombiacompra.gov.co/tienda-virtual-del-estado-colombiano/orden-de-compra/11160"/>
  </hyperlinks>
  <pageMargins left="0.70866141732283472" right="0.70866141732283472" top="0.74803149606299213" bottom="0.78740157480314965" header="0.31496062992125984" footer="0.31496062992125984"/>
  <pageSetup paperSize="14" scale="47" fitToWidth="5" fitToHeight="20" orientation="landscape" r:id="rId40"/>
  <drawing r:id="rId41"/>
  <legacyDrawing r:id="rId4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Procesos-Contratos Octubre-2016</vt:lpstr>
      <vt:lpstr>'Procesos-Contratos Octubre-2016'!Área_de_impresión</vt:lpstr>
      <vt:lpstr>'Procesos-Contratos Octubre-2016'!Títulos_a_imprimir</vt:lpstr>
    </vt:vector>
  </TitlesOfParts>
  <Company>UAEMC</Company>
  <LinksUpToDate>false</LinksUpToDate>
  <SharedDoc>false</SharedDoc>
  <HyperlinkBase>www.contratos.gov.co</HyperlinkBase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Bienes y Servicios Adquiridos</dc:title>
  <dc:creator>Maria Yenifer Prada Peña</dc:creator>
  <cp:lastModifiedBy>Luz Miriam Botero Serna</cp:lastModifiedBy>
  <cp:lastPrinted>2016-12-02T15:02:39Z</cp:lastPrinted>
  <dcterms:created xsi:type="dcterms:W3CDTF">2012-08-29T21:02:55Z</dcterms:created>
  <dcterms:modified xsi:type="dcterms:W3CDTF">2016-12-02T23:03:44Z</dcterms:modified>
  <cp:category>Contratos 2014</cp:category>
</cp:coreProperties>
</file>