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F1C7F5DB-2834-4E0D-98C9-0D625FC3EF9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Web septiembre" sheetId="8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7" i="8" l="1"/>
  <c r="I167" i="8"/>
  <c r="H167" i="8"/>
  <c r="G167" i="8"/>
  <c r="F167" i="8"/>
  <c r="J163" i="8"/>
  <c r="I163" i="8"/>
  <c r="H163" i="8"/>
  <c r="G163" i="8"/>
  <c r="F163" i="8"/>
  <c r="J158" i="8"/>
  <c r="I158" i="8"/>
  <c r="H158" i="8"/>
  <c r="G158" i="8"/>
  <c r="F158" i="8"/>
  <c r="J154" i="8"/>
  <c r="I154" i="8"/>
  <c r="H154" i="8"/>
  <c r="G154" i="8"/>
  <c r="F154" i="8"/>
  <c r="J150" i="8"/>
  <c r="I150" i="8"/>
  <c r="H150" i="8"/>
  <c r="G150" i="8"/>
  <c r="F150" i="8"/>
  <c r="J147" i="8"/>
  <c r="I147" i="8"/>
  <c r="H147" i="8"/>
  <c r="G147" i="8"/>
  <c r="F147" i="8"/>
  <c r="J144" i="8"/>
  <c r="J143" i="8" s="1"/>
  <c r="I144" i="8"/>
  <c r="H144" i="8"/>
  <c r="G144" i="8"/>
  <c r="G143" i="8" s="1"/>
  <c r="F144" i="8"/>
  <c r="F143" i="8" s="1"/>
  <c r="J141" i="8"/>
  <c r="I141" i="8"/>
  <c r="H141" i="8"/>
  <c r="G141" i="8"/>
  <c r="F141" i="8"/>
  <c r="J137" i="8"/>
  <c r="I137" i="8"/>
  <c r="H137" i="8"/>
  <c r="G137" i="8"/>
  <c r="G136" i="8" s="1"/>
  <c r="F137" i="8"/>
  <c r="F136" i="8" s="1"/>
  <c r="J132" i="8"/>
  <c r="J131" i="8" s="1"/>
  <c r="I132" i="8"/>
  <c r="I131" i="8" s="1"/>
  <c r="H132" i="8"/>
  <c r="H131" i="8" s="1"/>
  <c r="G132" i="8"/>
  <c r="G131" i="8" s="1"/>
  <c r="F132" i="8"/>
  <c r="F131" i="8" s="1"/>
  <c r="J127" i="8"/>
  <c r="J126" i="8" s="1"/>
  <c r="J125" i="8" s="1"/>
  <c r="I127" i="8"/>
  <c r="I126" i="8" s="1"/>
  <c r="I125" i="8" s="1"/>
  <c r="H127" i="8"/>
  <c r="H126" i="8" s="1"/>
  <c r="H125" i="8" s="1"/>
  <c r="G127" i="8"/>
  <c r="G126" i="8" s="1"/>
  <c r="G125" i="8" s="1"/>
  <c r="F127" i="8"/>
  <c r="F126" i="8" s="1"/>
  <c r="F125" i="8" s="1"/>
  <c r="J121" i="8"/>
  <c r="J120" i="8" s="1"/>
  <c r="I121" i="8"/>
  <c r="H121" i="8"/>
  <c r="G121" i="8"/>
  <c r="G120" i="8" s="1"/>
  <c r="F121" i="8"/>
  <c r="F120" i="8" s="1"/>
  <c r="J112" i="8"/>
  <c r="I112" i="8"/>
  <c r="H112" i="8"/>
  <c r="G112" i="8"/>
  <c r="F112" i="8"/>
  <c r="J99" i="8"/>
  <c r="I99" i="8"/>
  <c r="H99" i="8"/>
  <c r="G99" i="8"/>
  <c r="F99" i="8"/>
  <c r="J95" i="8"/>
  <c r="I95" i="8"/>
  <c r="H95" i="8"/>
  <c r="G95" i="8"/>
  <c r="F95" i="8"/>
  <c r="J83" i="8"/>
  <c r="I83" i="8"/>
  <c r="H83" i="8"/>
  <c r="G83" i="8"/>
  <c r="F83" i="8"/>
  <c r="J73" i="8"/>
  <c r="I73" i="8"/>
  <c r="H73" i="8"/>
  <c r="G73" i="8"/>
  <c r="F73" i="8"/>
  <c r="J58" i="8"/>
  <c r="I58" i="8"/>
  <c r="H58" i="8"/>
  <c r="G58" i="8"/>
  <c r="F58" i="8"/>
  <c r="J53" i="8"/>
  <c r="I53" i="8"/>
  <c r="H53" i="8"/>
  <c r="G53" i="8"/>
  <c r="F53" i="8"/>
  <c r="J50" i="8"/>
  <c r="I50" i="8"/>
  <c r="H50" i="8"/>
  <c r="G50" i="8"/>
  <c r="F50" i="8"/>
  <c r="J46" i="8"/>
  <c r="J45" i="8" s="1"/>
  <c r="I46" i="8"/>
  <c r="I45" i="8" s="1"/>
  <c r="H46" i="8"/>
  <c r="H45" i="8" s="1"/>
  <c r="G46" i="8"/>
  <c r="G45" i="8" s="1"/>
  <c r="F46" i="8"/>
  <c r="F45" i="8" s="1"/>
  <c r="J43" i="8"/>
  <c r="I43" i="8"/>
  <c r="I42" i="8" s="1"/>
  <c r="H43" i="8"/>
  <c r="G43" i="8"/>
  <c r="G42" i="8" s="1"/>
  <c r="G41" i="8" s="1"/>
  <c r="F43" i="8"/>
  <c r="F42" i="8" s="1"/>
  <c r="J30" i="8"/>
  <c r="J29" i="8" s="1"/>
  <c r="I30" i="8"/>
  <c r="I29" i="8" s="1"/>
  <c r="H30" i="8"/>
  <c r="H29" i="8" s="1"/>
  <c r="G30" i="8"/>
  <c r="G29" i="8" s="1"/>
  <c r="F30" i="8"/>
  <c r="F29" i="8" s="1"/>
  <c r="J21" i="8"/>
  <c r="I21" i="8"/>
  <c r="H21" i="8"/>
  <c r="G21" i="8"/>
  <c r="F21" i="8"/>
  <c r="J19" i="8"/>
  <c r="I19" i="8"/>
  <c r="H19" i="8"/>
  <c r="G19" i="8"/>
  <c r="F19" i="8"/>
  <c r="J9" i="8"/>
  <c r="I9" i="8"/>
  <c r="H9" i="8"/>
  <c r="G9" i="8"/>
  <c r="F9" i="8"/>
  <c r="L53" i="8" l="1"/>
  <c r="K158" i="8"/>
  <c r="K43" i="8"/>
  <c r="I8" i="8"/>
  <c r="L19" i="8"/>
  <c r="K137" i="8"/>
  <c r="H42" i="8"/>
  <c r="H41" i="8" s="1"/>
  <c r="K112" i="8"/>
  <c r="L137" i="8"/>
  <c r="F8" i="8"/>
  <c r="F7" i="8" s="1"/>
  <c r="F6" i="8" s="1"/>
  <c r="L112" i="8"/>
  <c r="J49" i="8"/>
  <c r="J48" i="8" s="1"/>
  <c r="L150" i="8"/>
  <c r="K150" i="8"/>
  <c r="L167" i="8"/>
  <c r="K99" i="8"/>
  <c r="L99" i="8"/>
  <c r="K29" i="8"/>
  <c r="L29" i="8"/>
  <c r="K167" i="8"/>
  <c r="K141" i="8"/>
  <c r="L141" i="8"/>
  <c r="K83" i="8"/>
  <c r="K131" i="8"/>
  <c r="L131" i="8"/>
  <c r="K30" i="8"/>
  <c r="K58" i="8"/>
  <c r="K21" i="8"/>
  <c r="L58" i="8"/>
  <c r="L158" i="8"/>
  <c r="L21" i="8"/>
  <c r="K50" i="8"/>
  <c r="K121" i="8"/>
  <c r="K144" i="8"/>
  <c r="K9" i="8"/>
  <c r="L121" i="8"/>
  <c r="K127" i="8"/>
  <c r="K132" i="8"/>
  <c r="L144" i="8"/>
  <c r="L9" i="8"/>
  <c r="L127" i="8"/>
  <c r="L132" i="8"/>
  <c r="L42" i="8"/>
  <c r="J42" i="8"/>
  <c r="I136" i="8"/>
  <c r="I135" i="8" s="1"/>
  <c r="L95" i="8"/>
  <c r="K163" i="8"/>
  <c r="L163" i="8"/>
  <c r="K147" i="8"/>
  <c r="K154" i="8"/>
  <c r="L154" i="8"/>
  <c r="H120" i="8"/>
  <c r="H119" i="8" s="1"/>
  <c r="H143" i="8"/>
  <c r="K143" i="8" s="1"/>
  <c r="L43" i="8"/>
  <c r="I120" i="8"/>
  <c r="L120" i="8" s="1"/>
  <c r="F135" i="8"/>
  <c r="I143" i="8"/>
  <c r="L143" i="8" s="1"/>
  <c r="H136" i="8"/>
  <c r="K136" i="8" s="1"/>
  <c r="G8" i="8"/>
  <c r="G7" i="8" s="1"/>
  <c r="G6" i="8" s="1"/>
  <c r="K73" i="8"/>
  <c r="L73" i="8"/>
  <c r="J136" i="8"/>
  <c r="J135" i="8" s="1"/>
  <c r="K19" i="8"/>
  <c r="L147" i="8"/>
  <c r="H146" i="8"/>
  <c r="I146" i="8"/>
  <c r="F146" i="8"/>
  <c r="G146" i="8"/>
  <c r="J146" i="8"/>
  <c r="G135" i="8"/>
  <c r="K125" i="8"/>
  <c r="L125" i="8"/>
  <c r="F119" i="8"/>
  <c r="K126" i="8"/>
  <c r="L126" i="8"/>
  <c r="G119" i="8"/>
  <c r="J119" i="8"/>
  <c r="G82" i="8"/>
  <c r="H82" i="8"/>
  <c r="F82" i="8"/>
  <c r="K95" i="8"/>
  <c r="I82" i="8"/>
  <c r="J82" i="8"/>
  <c r="L83" i="8"/>
  <c r="G49" i="8"/>
  <c r="H49" i="8"/>
  <c r="I49" i="8"/>
  <c r="F49" i="8"/>
  <c r="K53" i="8"/>
  <c r="L50" i="8"/>
  <c r="F41" i="8"/>
  <c r="I41" i="8"/>
  <c r="L30" i="8"/>
  <c r="I7" i="8"/>
  <c r="I6" i="8" s="1"/>
  <c r="H8" i="8"/>
  <c r="H7" i="8" s="1"/>
  <c r="H6" i="8" s="1"/>
  <c r="J8" i="8"/>
  <c r="L136" i="8" l="1"/>
  <c r="K146" i="8"/>
  <c r="K41" i="8"/>
  <c r="L8" i="8"/>
  <c r="K42" i="8"/>
  <c r="I119" i="8"/>
  <c r="L119" i="8" s="1"/>
  <c r="L82" i="8"/>
  <c r="K119" i="8"/>
  <c r="L49" i="8"/>
  <c r="K49" i="8"/>
  <c r="J41" i="8"/>
  <c r="L135" i="8"/>
  <c r="K82" i="8"/>
  <c r="H135" i="8"/>
  <c r="K135" i="8" s="1"/>
  <c r="K8" i="8"/>
  <c r="J7" i="8"/>
  <c r="K120" i="8"/>
  <c r="F48" i="8"/>
  <c r="H48" i="8"/>
  <c r="H40" i="8" s="1"/>
  <c r="G48" i="8"/>
  <c r="G40" i="8" s="1"/>
  <c r="G5" i="8" s="1"/>
  <c r="G172" i="8" s="1"/>
  <c r="L146" i="8"/>
  <c r="I48" i="8"/>
  <c r="L41" i="8"/>
  <c r="L7" i="8"/>
  <c r="K7" i="8"/>
  <c r="L6" i="8"/>
  <c r="K6" i="8"/>
  <c r="J40" i="8" l="1"/>
  <c r="J6" i="8"/>
  <c r="H5" i="8"/>
  <c r="H172" i="8" s="1"/>
  <c r="K48" i="8"/>
  <c r="F40" i="8"/>
  <c r="K40" i="8" s="1"/>
  <c r="L48" i="8"/>
  <c r="I40" i="8"/>
  <c r="J5" i="8" l="1"/>
  <c r="J172" i="8" s="1"/>
  <c r="F5" i="8"/>
  <c r="K5" i="8" s="1"/>
  <c r="L40" i="8"/>
  <c r="I5" i="8"/>
  <c r="F172" i="8" l="1"/>
  <c r="K172" i="8" s="1"/>
  <c r="L5" i="8"/>
  <c r="I172" i="8"/>
  <c r="L172" i="8" l="1"/>
</calcChain>
</file>

<file path=xl/sharedStrings.xml><?xml version="1.0" encoding="utf-8"?>
<sst xmlns="http://schemas.openxmlformats.org/spreadsheetml/2006/main" count="752" uniqueCount="284">
  <si>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</si>
  <si>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</si>
  <si>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</si>
  <si>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</si>
  <si>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</si>
  <si>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</si>
  <si>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</si>
  <si>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</si>
  <si>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</si>
  <si>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</si>
  <si>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</si>
  <si>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</si>
  <si>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</si>
  <si>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</si>
  <si>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</si>
  <si>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</si>
  <si>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</si>
  <si>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</si>
  <si>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</si>
  <si>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</si>
  <si>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</si>
  <si>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</si>
  <si>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</si>
  <si>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</si>
  <si>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</si>
  <si>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</si>
  <si>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</si>
  <si>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</si>
  <si>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</si>
  <si>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</si>
  <si>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</si>
  <si>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</si>
  <si>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</si>
  <si>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</si>
  <si>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</si>
  <si>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</si>
  <si>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</si>
  <si>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</si>
  <si>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</si>
  <si>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</si>
  <si>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</si>
  <si>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</si>
  <si>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</si>
  <si>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</si>
  <si>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</si>
  <si>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</si>
  <si>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</si>
  <si>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</si>
  <si>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</si>
  <si>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</si>
  <si>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</si>
  <si>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</si>
  <si>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</si>
  <si>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</si>
  <si>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</si>
  <si>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</si>
  <si>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</si>
  <si>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</si>
  <si>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</si>
  <si>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</si>
  <si>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</si>
  <si>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</si>
  <si>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</si>
  <si>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</si>
  <si>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</si>
  <si>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</si>
  <si>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</si>
  <si>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A-02-01-01-004-003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</si>
  <si>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</si>
  <si>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</si>
  <si>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</si>
  <si>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</si>
  <si>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</si>
  <si>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</si>
  <si>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</si>
  <si>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</si>
  <si>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</si>
  <si>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</si>
  <si>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</si>
  <si>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</si>
  <si>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</si>
  <si>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</si>
  <si>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</si>
  <si>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</si>
  <si>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</si>
  <si>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</si>
  <si>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</si>
  <si>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</si>
  <si>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</si>
  <si>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</si>
  <si>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</si>
  <si>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</si>
  <si>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</si>
  <si>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</si>
  <si>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</si>
  <si>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</si>
  <si>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</si>
  <si>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</si>
  <si>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</si>
  <si>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</si>
  <si>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</si>
  <si>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</si>
  <si>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</si>
  <si>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</si>
  <si>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</si>
  <si>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</si>
  <si>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</si>
  <si>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</si>
  <si>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</si>
  <si>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</si>
  <si>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</si>
  <si>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</si>
  <si>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</si>
  <si>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</si>
  <si>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</si>
  <si>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</si>
  <si>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</si>
  <si>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</si>
  <si>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</si>
  <si>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</si>
  <si>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</si>
  <si>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</si>
  <si>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</si>
  <si>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</si>
  <si>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</si>
  <si>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</si>
  <si>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</si>
  <si>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</si>
  <si>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</si>
  <si>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</si>
  <si>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</si>
  <si>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</si>
  <si>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</si>
  <si>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</si>
  <si>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</si>
  <si>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</si>
  <si>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</si>
  <si>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</si>
  <si>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</si>
  <si>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</si>
  <si>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</si>
  <si>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</si>
  <si>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</si>
  <si>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</si>
  <si>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</si>
  <si>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</si>
  <si>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</si>
  <si>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</si>
  <si>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</si>
  <si>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</si>
  <si>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</si>
  <si>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</si>
  <si>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</si>
  <si>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</si>
  <si>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</si>
  <si>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</si>
  <si>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</si>
  <si>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</si>
  <si>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</si>
  <si>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</si>
  <si>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</si>
  <si>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</si>
  <si>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</si>
  <si>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</si>
  <si>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</si>
  <si>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</si>
  <si>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</si>
  <si>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</si>
  <si>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</si>
  <si>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</si>
  <si>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</si>
  <si>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</si>
  <si>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</si>
  <si>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</si>
  <si>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</si>
  <si>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</si>
  <si>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</si>
  <si>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</si>
  <si>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</si>
  <si>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</si>
  <si>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</si>
  <si>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</si>
  <si>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</si>
  <si>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</si>
  <si>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</si>
  <si>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</si>
  <si>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</si>
  <si>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</si>
  <si>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</si>
  <si>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</si>
  <si>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</si>
  <si>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</si>
  <si>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</si>
  <si>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</si>
  <si>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</si>
  <si>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</si>
  <si>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OTRAS TRANSFERENCIAS - DISTRIBUCIÓN PREVIO CONCEPTO DGPPN</t>
  </si>
  <si>
    <t>A-03-03-01-999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</si>
  <si>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</si>
  <si>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</si>
  <si>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</si>
  <si>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</si>
  <si>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</si>
  <si>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</si>
  <si>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</si>
  <si>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JOYAS, METALES PRECIOSOS Y ANTIGÜEDADES</t>
  </si>
  <si>
    <t>A-02-01-02-003-008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</si>
  <si>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</si>
  <si>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</si>
  <si>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</si>
  <si>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</si>
  <si>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</si>
  <si>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</si>
  <si>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</si>
  <si>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</si>
  <si>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</si>
  <si>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</si>
  <si>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</si>
  <si>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</si>
  <si>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</si>
  <si>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</si>
  <si>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</si>
  <si>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</si>
  <si>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A-02-01-02</t>
  </si>
  <si>
    <t>OBJETOS DE VALOR</t>
  </si>
  <si>
    <t>A-02-01-02-003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</si>
  <si>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</si>
  <si>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</si>
  <si>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</si>
  <si>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</si>
  <si>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</si>
  <si>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</si>
  <si>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</si>
  <si>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</si>
  <si>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</si>
  <si>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</si>
  <si>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</si>
  <si>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</si>
  <si>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</si>
  <si>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</si>
  <si>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</si>
  <si>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</si>
  <si>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</si>
  <si>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</si>
  <si>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</si>
  <si>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</si>
  <si>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</si>
  <si>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</si>
  <si>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</si>
  <si>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</si>
  <si>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</si>
  <si>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</si>
  <si>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</si>
  <si>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</si>
  <si>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</si>
  <si>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</si>
  <si>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</si>
  <si>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</si>
  <si>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</si>
  <si>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</si>
  <si>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</si>
  <si>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</si>
  <si>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</si>
  <si>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</si>
  <si>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</si>
  <si>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</si>
  <si>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</si>
  <si>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</si>
  <si>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</si>
  <si>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</si>
  <si>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</si>
  <si>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</si>
  <si>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</si>
  <si>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</si>
  <si>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</si>
  <si>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</si>
  <si>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</si>
  <si>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</si>
  <si>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</si>
  <si>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EJECUCIÓN PRESUPUESTAL VIGENCIA FISCAL 2025</t>
  </si>
  <si>
    <t>% EJECUCIÓN COMPROMISOS</t>
  </si>
  <si>
    <t>% EJECUCIÓN OBLIGACIONES</t>
  </si>
  <si>
    <r>
      <t xml:space="preserve">CORTE: </t>
    </r>
    <r>
      <rPr>
        <b/>
        <sz val="24"/>
        <color theme="9"/>
        <rFont val="Tw Cen MT"/>
        <family val="2"/>
      </rPr>
      <t>31 DE OCTUBRE</t>
    </r>
  </si>
  <si>
    <t>*A corte 31/10/2025 persiste un aplazamiento para la vigencia fiscal 2025 por valor de $60.492 millones en el presupuesto de la UAEMC, para dar cumplimiento a los Decretos 0069 del 24 de Enero de 2025  "Por el cual se aplazan unas apropiaciones en el Presupuesto General de la Nación de la vigencia fiscal de 2025" y 0722 del 25 de Junio de 2025 "Por el cual se modifica el detalle del aplazamiento contenido en el Decreto 0069 del 24 de Enero de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</si>
</sst>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</numFmts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9"/>
      <name val="Tw Cen MT"/>
      <family val="2"/>
    </font>
  </fonts>
  <fills count="4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15" applyNumberFormat="0" applyAlignment="0" applyProtection="0"/>
    <xf numFmtId="0" fontId="36" fillId="13" borderId="16" applyNumberFormat="0" applyAlignment="0" applyProtection="0"/>
    <xf numFmtId="0" fontId="37" fillId="13" borderId="15" applyNumberFormat="0" applyAlignment="0" applyProtection="0"/>
    <xf numFmtId="0" fontId="38" fillId="0" borderId="17" applyNumberFormat="0" applyFill="0" applyAlignment="0" applyProtection="0"/>
    <xf numFmtId="0" fontId="39" fillId="14" borderId="18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5" borderId="19" applyNumberFormat="0" applyFont="0" applyAlignment="0" applyProtection="0"/>
  </cellStyleXfs>
  <cellXfs count="198">
    <xf numFmtId="0" fontId="0" fillId="0" borderId="0" xfId="0" applyFont="1" applyFill="1" applyBorder="1"/>
    <xf numFmtId="0" fontId="4" fillId="0" borderId="0" xfId="0" applyFont="1"/>
    <xf numFmtId="0" fontId="6" fillId="2" borderId="2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 applyProtection="1">
      <alignment vertical="center" wrapText="1"/>
      <protection locked="0"/>
    </xf>
    <xf numFmtId="4" fontId="6" fillId="2" borderId="2" xfId="0" applyNumberFormat="1" applyFont="1" applyFill="1" applyBorder="1" applyAlignment="1">
      <alignment horizontal="right" vertical="center" wrapText="1" readingOrder="1"/>
    </xf>
    <xf numFmtId="4" fontId="8" fillId="2" borderId="2" xfId="0" applyNumberFormat="1" applyFont="1" applyFill="1" applyBorder="1" applyAlignment="1">
      <alignment horizontal="right" vertical="center" wrapText="1" readingOrder="1"/>
    </xf>
    <xf numFmtId="10" fontId="6" fillId="2" borderId="2" xfId="3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10" fillId="4" borderId="3" xfId="0" applyFont="1" applyFill="1" applyBorder="1" applyAlignment="1">
      <alignment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left" vertical="center" wrapText="1" readingOrder="1"/>
    </xf>
    <xf numFmtId="4" fontId="10" fillId="4" borderId="3" xfId="0" applyNumberFormat="1" applyFont="1" applyFill="1" applyBorder="1" applyAlignment="1">
      <alignment horizontal="right" vertical="center" wrapText="1" readingOrder="1"/>
    </xf>
    <xf numFmtId="10" fontId="10" fillId="4" borderId="3" xfId="3" applyNumberFormat="1" applyFont="1" applyFill="1" applyBorder="1" applyAlignment="1">
      <alignment horizontal="right" vertical="center" wrapText="1" readingOrder="1"/>
    </xf>
    <xf numFmtId="0" fontId="12" fillId="3" borderId="0" xfId="0" applyFont="1" applyFill="1"/>
    <xf numFmtId="0" fontId="9" fillId="5" borderId="4" xfId="0" applyFont="1" applyFill="1" applyBorder="1" applyAlignment="1">
      <alignment horizontal="left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13" fillId="5" borderId="4" xfId="0" applyFont="1" applyFill="1" applyBorder="1" applyAlignment="1">
      <alignment horizontal="center" vertical="center" wrapText="1" readingOrder="1"/>
    </xf>
    <xf numFmtId="4" fontId="9" fillId="5" borderId="4" xfId="0" applyNumberFormat="1" applyFont="1" applyFill="1" applyBorder="1" applyAlignment="1">
      <alignment horizontal="right" vertical="center" wrapText="1" readingOrder="1"/>
    </xf>
    <xf numFmtId="10" fontId="9" fillId="5" borderId="4" xfId="3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4" fontId="14" fillId="3" borderId="5" xfId="0" applyNumberFormat="1" applyFont="1" applyFill="1" applyBorder="1" applyAlignment="1" applyProtection="1">
      <alignment vertical="center" wrapText="1"/>
      <protection locked="0"/>
    </xf>
    <xf numFmtId="4" fontId="14" fillId="0" borderId="5" xfId="0" applyNumberFormat="1" applyFont="1" applyBorder="1" applyAlignment="1">
      <alignment horizontal="right" vertical="center" wrapText="1" readingOrder="1"/>
    </xf>
    <xf numFmtId="10" fontId="14" fillId="0" borderId="5" xfId="3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4" fontId="14" fillId="3" borderId="2" xfId="0" applyNumberFormat="1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Border="1" applyAlignment="1">
      <alignment horizontal="right" vertical="center" wrapText="1" readingOrder="1"/>
    </xf>
    <xf numFmtId="10" fontId="14" fillId="0" borderId="2" xfId="3" applyNumberFormat="1" applyFont="1" applyBorder="1" applyAlignment="1">
      <alignment horizontal="right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4" fontId="17" fillId="3" borderId="2" xfId="0" applyNumberFormat="1" applyFont="1" applyFill="1" applyBorder="1" applyAlignment="1" applyProtection="1">
      <alignment vertical="center" wrapText="1"/>
      <protection locked="0"/>
    </xf>
    <xf numFmtId="4" fontId="17" fillId="0" borderId="2" xfId="0" applyNumberFormat="1" applyFont="1" applyBorder="1" applyAlignment="1">
      <alignment horizontal="right" vertical="center" wrapText="1" readingOrder="1"/>
    </xf>
    <xf numFmtId="10" fontId="17" fillId="0" borderId="2" xfId="3" applyNumberFormat="1" applyFont="1" applyBorder="1" applyAlignment="1">
      <alignment horizontal="right" vertical="center" wrapText="1" readingOrder="1"/>
    </xf>
    <xf numFmtId="0" fontId="19" fillId="0" borderId="0" xfId="0" applyFont="1"/>
    <xf numFmtId="0" fontId="14" fillId="0" borderId="2" xfId="0" applyFont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13" fillId="5" borderId="6" xfId="0" applyFont="1" applyFill="1" applyBorder="1" applyAlignment="1">
      <alignment horizontal="center" vertical="center" wrapText="1" readingOrder="1"/>
    </xf>
    <xf numFmtId="4" fontId="9" fillId="5" borderId="6" xfId="0" applyNumberFormat="1" applyFont="1" applyFill="1" applyBorder="1" applyAlignment="1">
      <alignment horizontal="right" vertical="center" wrapText="1" readingOrder="1"/>
    </xf>
    <xf numFmtId="10" fontId="9" fillId="5" borderId="6" xfId="3" applyNumberFormat="1" applyFont="1" applyFill="1" applyBorder="1" applyAlignment="1">
      <alignment horizontal="right" vertical="center" wrapText="1" readingOrder="1"/>
    </xf>
    <xf numFmtId="165" fontId="20" fillId="0" borderId="6" xfId="1" applyFont="1" applyFill="1" applyBorder="1" applyAlignment="1">
      <alignment horizontal="left" vertical="center" wrapText="1" readingOrder="1"/>
    </xf>
    <xf numFmtId="165" fontId="14" fillId="0" borderId="6" xfId="1" applyFont="1" applyFill="1" applyBorder="1" applyAlignment="1">
      <alignment horizontal="center" vertical="center" wrapText="1" readingOrder="1"/>
    </xf>
    <xf numFmtId="165" fontId="15" fillId="0" borderId="6" xfId="1" applyFont="1" applyFill="1" applyBorder="1" applyAlignment="1">
      <alignment horizontal="center" vertical="center" wrapText="1" readingOrder="1"/>
    </xf>
    <xf numFmtId="165" fontId="14" fillId="3" borderId="6" xfId="1" applyFont="1" applyFill="1" applyBorder="1" applyAlignment="1" applyProtection="1">
      <alignment vertical="center" wrapText="1"/>
      <protection locked="0"/>
    </xf>
    <xf numFmtId="4" fontId="14" fillId="0" borderId="6" xfId="1" applyNumberFormat="1" applyFont="1" applyFill="1" applyBorder="1" applyAlignment="1">
      <alignment horizontal="right" vertical="center" wrapText="1" readingOrder="1"/>
    </xf>
    <xf numFmtId="10" fontId="14" fillId="0" borderId="6" xfId="3" applyNumberFormat="1" applyFont="1" applyFill="1" applyBorder="1" applyAlignment="1">
      <alignment horizontal="right" vertical="center" wrapText="1" readingOrder="1"/>
    </xf>
    <xf numFmtId="165" fontId="4" fillId="0" borderId="0" xfId="1" applyFont="1" applyFill="1" applyBorder="1"/>
    <xf numFmtId="165" fontId="16" fillId="0" borderId="0" xfId="1" applyFont="1" applyFill="1" applyBorder="1"/>
    <xf numFmtId="0" fontId="20" fillId="0" borderId="5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1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0" fontId="14" fillId="0" borderId="6" xfId="3" applyNumberFormat="1" applyFont="1" applyBorder="1" applyAlignment="1">
      <alignment horizontal="right" vertical="center" wrapText="1" readingOrder="1"/>
    </xf>
    <xf numFmtId="0" fontId="17" fillId="0" borderId="5" xfId="0" applyFont="1" applyBorder="1" applyAlignment="1">
      <alignment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4" fontId="17" fillId="3" borderId="5" xfId="0" applyNumberFormat="1" applyFont="1" applyFill="1" applyBorder="1" applyAlignment="1" applyProtection="1">
      <alignment vertical="center" wrapText="1"/>
      <protection locked="0"/>
    </xf>
    <xf numFmtId="4" fontId="17" fillId="0" borderId="5" xfId="0" applyNumberFormat="1" applyFont="1" applyBorder="1" applyAlignment="1">
      <alignment horizontal="right" vertical="center" wrapText="1" readingOrder="1"/>
    </xf>
    <xf numFmtId="10" fontId="17" fillId="0" borderId="5" xfId="3" applyNumberFormat="1" applyFont="1" applyBorder="1" applyAlignment="1">
      <alignment horizontal="right" vertical="center" wrapText="1" readingOrder="1"/>
    </xf>
    <xf numFmtId="2" fontId="4" fillId="0" borderId="0" xfId="0" applyNumberFormat="1" applyFont="1"/>
    <xf numFmtId="3" fontId="4" fillId="0" borderId="0" xfId="0" applyNumberFormat="1" applyFont="1"/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vertical="center" wrapText="1" readingOrder="1"/>
    </xf>
    <xf numFmtId="0" fontId="14" fillId="3" borderId="6" xfId="0" applyFont="1" applyFill="1" applyBorder="1" applyAlignment="1">
      <alignment horizontal="left" vertical="center" wrapText="1" readingOrder="1"/>
    </xf>
    <xf numFmtId="0" fontId="14" fillId="3" borderId="6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>
      <alignment horizontal="right" vertical="center" wrapText="1" readingOrder="1"/>
    </xf>
    <xf numFmtId="10" fontId="14" fillId="3" borderId="6" xfId="3" applyNumberFormat="1" applyFont="1" applyFill="1" applyBorder="1" applyAlignment="1">
      <alignment horizontal="right" vertical="center" wrapText="1" readingOrder="1"/>
    </xf>
    <xf numFmtId="0" fontId="16" fillId="3" borderId="0" xfId="0" applyFont="1" applyFill="1"/>
    <xf numFmtId="0" fontId="10" fillId="7" borderId="6" xfId="0" applyFont="1" applyFill="1" applyBorder="1" applyAlignment="1">
      <alignment vertical="center" wrapText="1" readingOrder="1"/>
    </xf>
    <xf numFmtId="0" fontId="10" fillId="7" borderId="6" xfId="0" applyFont="1" applyFill="1" applyBorder="1" applyAlignment="1">
      <alignment horizontal="center" vertical="center" wrapText="1" readingOrder="1"/>
    </xf>
    <xf numFmtId="0" fontId="11" fillId="7" borderId="6" xfId="0" applyFont="1" applyFill="1" applyBorder="1" applyAlignment="1">
      <alignment horizontal="center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" fontId="10" fillId="7" borderId="6" xfId="0" applyNumberFormat="1" applyFont="1" applyFill="1" applyBorder="1" applyAlignment="1">
      <alignment horizontal="right" vertical="center" wrapText="1" readingOrder="1"/>
    </xf>
    <xf numFmtId="10" fontId="10" fillId="7" borderId="6" xfId="3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/>
    <xf numFmtId="10" fontId="22" fillId="0" borderId="0" xfId="3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 readingOrder="1"/>
    </xf>
    <xf numFmtId="10" fontId="22" fillId="0" borderId="0" xfId="3" applyNumberFormat="1" applyFont="1" applyFill="1" applyBorder="1"/>
    <xf numFmtId="10" fontId="4" fillId="0" borderId="0" xfId="3" applyNumberFormat="1" applyFont="1" applyFill="1" applyBorder="1"/>
    <xf numFmtId="166" fontId="4" fillId="0" borderId="0" xfId="3" applyNumberFormat="1" applyFont="1" applyFill="1"/>
    <xf numFmtId="164" fontId="4" fillId="0" borderId="0" xfId="2" applyFont="1"/>
    <xf numFmtId="44" fontId="4" fillId="0" borderId="0" xfId="0" applyNumberFormat="1" applyFont="1"/>
    <xf numFmtId="10" fontId="4" fillId="0" borderId="0" xfId="3" applyNumberFormat="1" applyFont="1" applyFill="1" applyBorder="1" applyAlignment="1">
      <alignment vertical="center"/>
    </xf>
    <xf numFmtId="17" fontId="10" fillId="4" borderId="6" xfId="0" applyNumberFormat="1" applyFont="1" applyFill="1" applyBorder="1" applyAlignment="1">
      <alignment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  <xf numFmtId="4" fontId="10" fillId="4" borderId="6" xfId="0" applyNumberFormat="1" applyFont="1" applyFill="1" applyBorder="1" applyAlignment="1">
      <alignment horizontal="right" vertical="center" wrapText="1" readingOrder="1"/>
    </xf>
    <xf numFmtId="10" fontId="10" fillId="4" borderId="6" xfId="3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/>
    <xf numFmtId="10" fontId="4" fillId="0" borderId="0" xfId="0" applyNumberFormat="1" applyFont="1"/>
    <xf numFmtId="0" fontId="5" fillId="0" borderId="0" xfId="0" applyFont="1" applyAlignment="1">
      <alignment vertical="center" wrapText="1" readingOrder="1"/>
    </xf>
    <xf numFmtId="3" fontId="23" fillId="0" borderId="0" xfId="0" applyNumberFormat="1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>
      <alignment horizontal="right" vertical="center" wrapText="1" readingOrder="1"/>
    </xf>
    <xf numFmtId="4" fontId="8" fillId="0" borderId="2" xfId="0" applyNumberFormat="1" applyFont="1" applyBorder="1" applyAlignment="1">
      <alignment horizontal="right" vertical="center" wrapText="1" readingOrder="1"/>
    </xf>
    <xf numFmtId="10" fontId="6" fillId="0" borderId="2" xfId="3" applyNumberFormat="1" applyFont="1" applyBorder="1" applyAlignment="1">
      <alignment horizontal="right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4" fontId="7" fillId="0" borderId="2" xfId="0" applyNumberFormat="1" applyFont="1" applyBorder="1" applyAlignment="1">
      <alignment horizontal="right" vertical="center" wrapText="1" readingOrder="1"/>
    </xf>
    <xf numFmtId="4" fontId="26" fillId="0" borderId="10" xfId="0" applyNumberFormat="1" applyFont="1" applyBorder="1" applyAlignment="1">
      <alignment horizontal="right" vertical="center" wrapText="1" readingOrder="1"/>
    </xf>
    <xf numFmtId="10" fontId="7" fillId="0" borderId="2" xfId="3" applyNumberFormat="1" applyFont="1" applyBorder="1" applyAlignment="1">
      <alignment horizontal="right" vertical="center" wrapText="1" readingOrder="1"/>
    </xf>
    <xf numFmtId="0" fontId="27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26" fillId="0" borderId="2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4" fontId="6" fillId="0" borderId="10" xfId="0" applyNumberFormat="1" applyFont="1" applyBorder="1" applyAlignment="1">
      <alignment horizontal="right" vertical="center" wrapText="1" readingOrder="1"/>
    </xf>
    <xf numFmtId="4" fontId="8" fillId="0" borderId="10" xfId="0" applyNumberFormat="1" applyFont="1" applyBorder="1" applyAlignment="1">
      <alignment horizontal="right" vertical="center" wrapText="1" readingOrder="1"/>
    </xf>
    <xf numFmtId="10" fontId="6" fillId="0" borderId="10" xfId="3" applyNumberFormat="1" applyFont="1" applyBorder="1" applyAlignment="1">
      <alignment horizontal="right" vertical="center" wrapText="1" readingOrder="1"/>
    </xf>
    <xf numFmtId="0" fontId="6" fillId="6" borderId="2" xfId="0" applyFont="1" applyFill="1" applyBorder="1" applyAlignment="1">
      <alignment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left" vertical="center" wrapText="1" readingOrder="1"/>
    </xf>
    <xf numFmtId="4" fontId="6" fillId="6" borderId="2" xfId="0" applyNumberFormat="1" applyFont="1" applyFill="1" applyBorder="1" applyAlignment="1">
      <alignment horizontal="right" vertical="center" wrapText="1" readingOrder="1"/>
    </xf>
    <xf numFmtId="4" fontId="8" fillId="6" borderId="2" xfId="0" applyNumberFormat="1" applyFont="1" applyFill="1" applyBorder="1" applyAlignment="1">
      <alignment horizontal="right" vertical="center" wrapText="1" readingOrder="1"/>
    </xf>
    <xf numFmtId="10" fontId="6" fillId="6" borderId="2" xfId="3" applyNumberFormat="1" applyFont="1" applyFill="1" applyBorder="1" applyAlignment="1">
      <alignment horizontal="right" vertical="center" wrapText="1" readingOrder="1"/>
    </xf>
    <xf numFmtId="0" fontId="4" fillId="6" borderId="0" xfId="0" applyFont="1" applyFill="1"/>
    <xf numFmtId="0" fontId="8" fillId="6" borderId="0" xfId="0" applyFont="1" applyFill="1"/>
    <xf numFmtId="0" fontId="6" fillId="6" borderId="10" xfId="0" applyFont="1" applyFill="1" applyBorder="1" applyAlignment="1">
      <alignment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left" vertical="center" wrapText="1" readingOrder="1"/>
    </xf>
    <xf numFmtId="4" fontId="6" fillId="6" borderId="10" xfId="0" applyNumberFormat="1" applyFont="1" applyFill="1" applyBorder="1" applyAlignment="1">
      <alignment horizontal="right" vertical="center" wrapText="1" readingOrder="1"/>
    </xf>
    <xf numFmtId="4" fontId="8" fillId="6" borderId="10" xfId="0" applyNumberFormat="1" applyFont="1" applyFill="1" applyBorder="1" applyAlignment="1">
      <alignment horizontal="right" vertical="center" wrapText="1" readingOrder="1"/>
    </xf>
    <xf numFmtId="10" fontId="6" fillId="6" borderId="10" xfId="3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Border="1" applyAlignment="1">
      <alignment horizontal="right" vertical="center" wrapText="1" readingOrder="1"/>
    </xf>
    <xf numFmtId="10" fontId="6" fillId="0" borderId="1" xfId="3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10" xfId="0" applyNumberFormat="1" applyFont="1" applyBorder="1" applyAlignment="1" applyProtection="1">
      <alignment vertical="center" wrapText="1"/>
      <protection locked="0"/>
    </xf>
    <xf numFmtId="0" fontId="6" fillId="3" borderId="5" xfId="0" applyFont="1" applyFill="1" applyBorder="1" applyAlignment="1">
      <alignment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4" fontId="6" fillId="3" borderId="5" xfId="0" applyNumberFormat="1" applyFont="1" applyFill="1" applyBorder="1" applyAlignment="1">
      <alignment horizontal="right" vertical="center" wrapText="1" readingOrder="1"/>
    </xf>
    <xf numFmtId="10" fontId="6" fillId="3" borderId="5" xfId="3" applyNumberFormat="1" applyFont="1" applyFill="1" applyBorder="1" applyAlignment="1">
      <alignment horizontal="right" vertical="center" wrapText="1" readingOrder="1"/>
    </xf>
    <xf numFmtId="0" fontId="8" fillId="3" borderId="0" xfId="0" applyFont="1" applyFill="1"/>
    <xf numFmtId="0" fontId="6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>
      <alignment horizontal="right" vertical="center" wrapText="1" readingOrder="1"/>
    </xf>
    <xf numFmtId="10" fontId="6" fillId="3" borderId="2" xfId="3" applyNumberFormat="1" applyFont="1" applyFill="1" applyBorder="1" applyAlignment="1">
      <alignment horizontal="right" vertical="center" wrapText="1" readingOrder="1"/>
    </xf>
    <xf numFmtId="4" fontId="8" fillId="3" borderId="2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Fill="1" applyBorder="1"/>
    <xf numFmtId="4" fontId="6" fillId="0" borderId="5" xfId="0" applyNumberFormat="1" applyFont="1" applyBorder="1" applyAlignment="1">
      <alignment horizontal="right" vertical="center" wrapText="1" readingOrder="1"/>
    </xf>
    <xf numFmtId="0" fontId="6" fillId="3" borderId="11" xfId="0" applyFont="1" applyFill="1" applyBorder="1" applyAlignment="1">
      <alignment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left" vertical="center" wrapText="1" readingOrder="1"/>
    </xf>
    <xf numFmtId="4" fontId="6" fillId="3" borderId="11" xfId="0" applyNumberFormat="1" applyFont="1" applyFill="1" applyBorder="1" applyAlignment="1">
      <alignment horizontal="right" vertical="center" wrapText="1" readingOrder="1"/>
    </xf>
    <xf numFmtId="10" fontId="6" fillId="3" borderId="11" xfId="3" applyNumberFormat="1" applyFont="1" applyFill="1" applyBorder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165" fontId="4" fillId="0" borderId="0" xfId="1" applyFont="1"/>
    <xf numFmtId="0" fontId="5" fillId="0" borderId="0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0" fontId="25" fillId="0" borderId="21" xfId="0" applyFont="1" applyBorder="1" applyAlignment="1">
      <alignment horizontal="center" vertical="center" wrapText="1" readingOrder="1"/>
    </xf>
    <xf numFmtId="4" fontId="24" fillId="0" borderId="21" xfId="0" applyNumberFormat="1" applyFont="1" applyBorder="1" applyAlignment="1">
      <alignment horizontal="center" vertical="center" wrapText="1" readingOrder="1"/>
    </xf>
    <xf numFmtId="9" fontId="24" fillId="0" borderId="21" xfId="3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left" vertical="center" wrapText="1" readingOrder="1"/>
    </xf>
    <xf numFmtId="4" fontId="6" fillId="6" borderId="1" xfId="0" applyNumberFormat="1" applyFont="1" applyFill="1" applyBorder="1" applyAlignment="1">
      <alignment horizontal="right" vertical="center" wrapText="1" readingOrder="1"/>
    </xf>
    <xf numFmtId="0" fontId="14" fillId="40" borderId="6" xfId="0" applyFont="1" applyFill="1" applyBorder="1" applyAlignment="1">
      <alignment horizontal="left" vertical="center" wrapText="1" readingOrder="1"/>
    </xf>
    <xf numFmtId="0" fontId="15" fillId="40" borderId="6" xfId="0" applyFont="1" applyFill="1" applyBorder="1" applyAlignment="1">
      <alignment horizontal="center" vertical="center" wrapText="1" readingOrder="1"/>
    </xf>
    <xf numFmtId="0" fontId="14" fillId="40" borderId="6" xfId="0" applyFont="1" applyFill="1" applyBorder="1" applyAlignment="1">
      <alignment horizontal="center" vertical="center" wrapText="1" readingOrder="1"/>
    </xf>
    <xf numFmtId="4" fontId="14" fillId="40" borderId="6" xfId="0" applyNumberFormat="1" applyFont="1" applyFill="1" applyBorder="1" applyAlignment="1" applyProtection="1">
      <alignment vertical="center" wrapText="1"/>
      <protection locked="0"/>
    </xf>
    <xf numFmtId="4" fontId="14" fillId="40" borderId="6" xfId="0" applyNumberFormat="1" applyFont="1" applyFill="1" applyBorder="1" applyAlignment="1">
      <alignment horizontal="right"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5" fillId="6" borderId="2" xfId="0" applyFont="1" applyFill="1" applyBorder="1" applyAlignment="1">
      <alignment horizontal="center" vertical="center" wrapText="1" readingOrder="1"/>
    </xf>
    <xf numFmtId="0" fontId="14" fillId="6" borderId="2" xfId="0" applyFont="1" applyFill="1" applyBorder="1" applyAlignment="1">
      <alignment horizontal="center" vertical="center" wrapText="1" readingOrder="1"/>
    </xf>
    <xf numFmtId="4" fontId="14" fillId="40" borderId="5" xfId="0" applyNumberFormat="1" applyFont="1" applyFill="1" applyBorder="1" applyAlignment="1" applyProtection="1">
      <alignment vertical="center" wrapText="1"/>
      <protection locked="0"/>
    </xf>
    <xf numFmtId="4" fontId="14" fillId="6" borderId="2" xfId="0" applyNumberFormat="1" applyFont="1" applyFill="1" applyBorder="1" applyAlignment="1">
      <alignment horizontal="right" vertical="center" wrapText="1" readingOrder="1"/>
    </xf>
    <xf numFmtId="4" fontId="14" fillId="40" borderId="2" xfId="0" applyNumberFormat="1" applyFont="1" applyFill="1" applyBorder="1" applyAlignment="1" applyProtection="1">
      <alignment vertical="center" wrapText="1"/>
      <protection locked="0"/>
    </xf>
    <xf numFmtId="0" fontId="8" fillId="8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3" fontId="23" fillId="0" borderId="0" xfId="0" applyNumberFormat="1" applyFont="1" applyAlignment="1">
      <alignment horizontal="center" vertical="center" wrapText="1" readingOrder="1"/>
    </xf>
    <xf numFmtId="3" fontId="23" fillId="0" borderId="9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wrapText="1" readingOrder="1"/>
    </xf>
  </cellXfs>
  <cellStyles count="47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" xfId="1" builtinId="3"/>
    <cellStyle name="Moneda" xfId="2" builtinId="4"/>
    <cellStyle name="Neutral" xfId="13" builtinId="28" customBuiltin="1"/>
    <cellStyle name="Normal" xfId="0" builtinId="0"/>
    <cellStyle name="Normal 2" xfId="4" xr:uid="{C7D5DABD-7E41-479C-A403-A22601AACD0F}"/>
    <cellStyle name="Normal 3" xfId="5" xr:uid="{CB2B0991-4584-4C5D-810D-04B818898900}"/>
    <cellStyle name="Notas 2" xfId="46" xr:uid="{13156E7B-B3FA-4170-9EDD-5D6C84859457}"/>
    <cellStyle name="Porcentaje" xfId="3" builtinId="5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85726</xdr:rowOff>
    </xdr:from>
    <xdr:to>
      <xdr:col>2</xdr:col>
      <xdr:colOff>145115</xdr:colOff>
      <xdr:row>2</xdr:row>
      <xdr:rowOff>276226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0DDE09-A7BC-430E-A9FB-8B55B693683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66700" y="85726"/>
          <a:ext cx="18786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66F3-1D7D-4E52-AEDA-09CF5A4A2634}">
  <dimension ref="A1:Q176"/>
  <sheetViews>
    <sheetView showGridLines="0" tabSelected="1" topLeftCell="A166" workbookViewId="0">
      <selection activeCell="H176" sqref="H176"/>
    </sheetView>
  </sheetViews>
  <sheetFormatPr baseColWidth="10" defaultRowHeight="15" x14ac:dyDescent="0.25"/>
  <cols>
    <col min="1" max="1" width="20.42578125" style="1" customWidth="1"/>
    <col min="2" max="2" width="9.5703125" style="1" customWidth="1"/>
    <col min="3" max="3" width="8" style="1" customWidth="1"/>
    <col min="4" max="4" width="9.5703125" style="1" customWidth="1"/>
    <col min="5" max="5" width="47.85546875" style="1" customWidth="1"/>
    <col min="6" max="6" width="24.42578125" style="1" bestFit="1" customWidth="1"/>
    <col min="7" max="7" width="23" style="1" bestFit="1" customWidth="1"/>
    <col min="8" max="10" width="24.42578125" style="1" bestFit="1" customWidth="1"/>
    <col min="11" max="12" width="10.28515625" style="1" bestFit="1" customWidth="1"/>
    <col min="13" max="13" width="13.7109375" style="1" bestFit="1" customWidth="1"/>
    <col min="14" max="16384" width="11.42578125" style="1"/>
  </cols>
  <sheetData>
    <row r="1" spans="1:17" x14ac:dyDescent="0.25">
      <c r="A1" s="174"/>
      <c r="B1" s="194" t="s">
        <v>0</v>
      </c>
      <c r="C1" s="194" t="s">
        <v>0</v>
      </c>
      <c r="D1" s="194" t="s">
        <v>0</v>
      </c>
      <c r="E1" s="194" t="s">
        <v>0</v>
      </c>
      <c r="F1" s="194" t="s">
        <v>0</v>
      </c>
      <c r="G1" s="194" t="s">
        <v>0</v>
      </c>
      <c r="H1" s="194" t="s">
        <v>0</v>
      </c>
      <c r="I1" s="194" t="s">
        <v>0</v>
      </c>
      <c r="J1" s="194" t="s">
        <v>0</v>
      </c>
      <c r="K1" s="105"/>
      <c r="L1" s="105"/>
    </row>
    <row r="2" spans="1:17" ht="30" x14ac:dyDescent="0.25">
      <c r="A2" s="174"/>
      <c r="B2" s="195" t="s">
        <v>279</v>
      </c>
      <c r="C2" s="195"/>
      <c r="D2" s="195"/>
      <c r="E2" s="195"/>
      <c r="F2" s="195"/>
      <c r="G2" s="195"/>
      <c r="H2" s="195"/>
      <c r="I2" s="195"/>
      <c r="J2" s="195"/>
      <c r="K2" s="106"/>
      <c r="L2" s="106"/>
    </row>
    <row r="3" spans="1:17" ht="34.5" customHeight="1" x14ac:dyDescent="0.25">
      <c r="A3" s="174"/>
      <c r="B3" s="196" t="s">
        <v>282</v>
      </c>
      <c r="C3" s="196"/>
      <c r="D3" s="196"/>
      <c r="E3" s="196"/>
      <c r="F3" s="196"/>
      <c r="G3" s="196"/>
      <c r="H3" s="196"/>
      <c r="I3" s="196"/>
      <c r="J3" s="196"/>
      <c r="K3" s="197"/>
      <c r="L3" s="197"/>
    </row>
    <row r="4" spans="1:17" s="107" customFormat="1" ht="48" x14ac:dyDescent="0.25">
      <c r="A4" s="175" t="s">
        <v>1</v>
      </c>
      <c r="B4" s="176" t="s">
        <v>2</v>
      </c>
      <c r="C4" s="176" t="s">
        <v>3</v>
      </c>
      <c r="D4" s="175" t="s">
        <v>4</v>
      </c>
      <c r="E4" s="175" t="s">
        <v>5</v>
      </c>
      <c r="F4" s="177" t="s">
        <v>6</v>
      </c>
      <c r="G4" s="177" t="s">
        <v>7</v>
      </c>
      <c r="H4" s="177" t="s">
        <v>8</v>
      </c>
      <c r="I4" s="177" t="s">
        <v>9</v>
      </c>
      <c r="J4" s="177" t="s">
        <v>10</v>
      </c>
      <c r="K4" s="178" t="s">
        <v>280</v>
      </c>
      <c r="L4" s="178" t="s">
        <v>281</v>
      </c>
      <c r="M4" s="1"/>
      <c r="N4" s="1"/>
      <c r="O4" s="1"/>
      <c r="P4" s="1"/>
      <c r="Q4" s="1"/>
    </row>
    <row r="5" spans="1:17" s="16" customFormat="1" ht="18.75" x14ac:dyDescent="0.3">
      <c r="A5" s="10" t="s">
        <v>12</v>
      </c>
      <c r="B5" s="12"/>
      <c r="C5" s="12"/>
      <c r="D5" s="11"/>
      <c r="E5" s="13" t="s">
        <v>174</v>
      </c>
      <c r="F5" s="14">
        <f t="shared" ref="F5:J5" si="0">SUM(F6+F40+F119+F135)</f>
        <v>252961000000</v>
      </c>
      <c r="G5" s="14">
        <f t="shared" si="0"/>
        <v>56492739495</v>
      </c>
      <c r="H5" s="14">
        <f t="shared" si="0"/>
        <v>147304588196.12997</v>
      </c>
      <c r="I5" s="14">
        <f t="shared" si="0"/>
        <v>135491840013.90001</v>
      </c>
      <c r="J5" s="14">
        <f t="shared" si="0"/>
        <v>135404871858.14</v>
      </c>
      <c r="K5" s="15">
        <f>H5/F5</f>
        <v>0.58232133884721349</v>
      </c>
      <c r="L5" s="15">
        <f>I5/F5</f>
        <v>0.53562343607868412</v>
      </c>
      <c r="M5" s="1"/>
      <c r="N5" s="1"/>
      <c r="O5" s="1"/>
      <c r="P5" s="1"/>
      <c r="Q5" s="1"/>
    </row>
    <row r="6" spans="1:17" s="22" customFormat="1" ht="18.75" x14ac:dyDescent="0.3">
      <c r="A6" s="17" t="s">
        <v>182</v>
      </c>
      <c r="B6" s="19"/>
      <c r="C6" s="19"/>
      <c r="D6" s="18"/>
      <c r="E6" s="17" t="s">
        <v>181</v>
      </c>
      <c r="F6" s="20">
        <f t="shared" ref="F6:J6" si="1">F7</f>
        <v>150647000000</v>
      </c>
      <c r="G6" s="20">
        <f t="shared" si="1"/>
        <v>0</v>
      </c>
      <c r="H6" s="20">
        <f t="shared" si="1"/>
        <v>109499732869</v>
      </c>
      <c r="I6" s="20">
        <f t="shared" si="1"/>
        <v>109473957511</v>
      </c>
      <c r="J6" s="20">
        <f t="shared" si="1"/>
        <v>109473957511</v>
      </c>
      <c r="K6" s="21">
        <f>H6/F6</f>
        <v>0.72686301664819075</v>
      </c>
      <c r="L6" s="21">
        <f>I6/F6</f>
        <v>0.72669191892968332</v>
      </c>
      <c r="M6" s="1"/>
      <c r="N6" s="1"/>
      <c r="O6" s="1"/>
      <c r="P6" s="1"/>
      <c r="Q6" s="1"/>
    </row>
    <row r="7" spans="1:17" s="29" customFormat="1" ht="15.75" x14ac:dyDescent="0.25">
      <c r="A7" s="23" t="s">
        <v>209</v>
      </c>
      <c r="B7" s="25"/>
      <c r="C7" s="25"/>
      <c r="D7" s="24"/>
      <c r="E7" s="26" t="s">
        <v>210</v>
      </c>
      <c r="F7" s="27">
        <f t="shared" ref="F7:J7" si="2">SUM(F8+F21+F29)</f>
        <v>150647000000</v>
      </c>
      <c r="G7" s="27">
        <f t="shared" si="2"/>
        <v>0</v>
      </c>
      <c r="H7" s="27">
        <f t="shared" si="2"/>
        <v>109499732869</v>
      </c>
      <c r="I7" s="27">
        <f t="shared" si="2"/>
        <v>109473957511</v>
      </c>
      <c r="J7" s="27">
        <f t="shared" si="2"/>
        <v>109473957511</v>
      </c>
      <c r="K7" s="28">
        <f>H7/F7</f>
        <v>0.72686301664819075</v>
      </c>
      <c r="L7" s="28">
        <f>I7/F7</f>
        <v>0.72669191892968332</v>
      </c>
      <c r="M7" s="1"/>
      <c r="N7" s="1"/>
      <c r="O7" s="1"/>
      <c r="P7" s="1"/>
      <c r="Q7" s="1"/>
    </row>
    <row r="8" spans="1:17" s="9" customFormat="1" ht="15.75" x14ac:dyDescent="0.25">
      <c r="A8" s="30" t="s">
        <v>204</v>
      </c>
      <c r="B8" s="32" t="s">
        <v>13</v>
      </c>
      <c r="C8" s="32">
        <v>10</v>
      </c>
      <c r="D8" s="31" t="s">
        <v>15</v>
      </c>
      <c r="E8" s="33" t="s">
        <v>211</v>
      </c>
      <c r="F8" s="34">
        <f t="shared" ref="F8:J8" si="3">SUM(F9+F19)</f>
        <v>100074000000</v>
      </c>
      <c r="G8" s="34">
        <f t="shared" si="3"/>
        <v>0</v>
      </c>
      <c r="H8" s="34">
        <f t="shared" si="3"/>
        <v>71343766685</v>
      </c>
      <c r="I8" s="34">
        <f t="shared" si="3"/>
        <v>71323287256</v>
      </c>
      <c r="J8" s="34">
        <f t="shared" si="3"/>
        <v>71323287256</v>
      </c>
      <c r="K8" s="35">
        <f>H8/F8</f>
        <v>0.7129101133661091</v>
      </c>
      <c r="L8" s="35">
        <f>I8/F8</f>
        <v>0.7127054705118212</v>
      </c>
      <c r="M8" s="1"/>
      <c r="N8" s="1"/>
      <c r="O8" s="1"/>
      <c r="P8" s="1"/>
      <c r="Q8" s="1"/>
    </row>
    <row r="9" spans="1:17" s="9" customFormat="1" x14ac:dyDescent="0.25">
      <c r="A9" s="36" t="s">
        <v>212</v>
      </c>
      <c r="B9" s="38" t="s">
        <v>13</v>
      </c>
      <c r="C9" s="38">
        <v>10</v>
      </c>
      <c r="D9" s="37" t="s">
        <v>15</v>
      </c>
      <c r="E9" s="39" t="s">
        <v>213</v>
      </c>
      <c r="F9" s="40">
        <f t="shared" ref="F9:J9" si="4">SUM(F10:F18)</f>
        <v>97019000000</v>
      </c>
      <c r="G9" s="40">
        <f t="shared" si="4"/>
        <v>0</v>
      </c>
      <c r="H9" s="40">
        <f t="shared" si="4"/>
        <v>68844021860</v>
      </c>
      <c r="I9" s="40">
        <f t="shared" si="4"/>
        <v>68823591918</v>
      </c>
      <c r="J9" s="40">
        <f t="shared" si="4"/>
        <v>68823591918</v>
      </c>
      <c r="K9" s="41">
        <f>H9/F9</f>
        <v>0.70959319164287404</v>
      </c>
      <c r="L9" s="41">
        <f>I9/F9</f>
        <v>0.709382614931096</v>
      </c>
      <c r="M9" s="1"/>
      <c r="N9" s="1"/>
      <c r="O9" s="1"/>
      <c r="P9" s="1"/>
      <c r="Q9" s="1"/>
    </row>
    <row r="10" spans="1:17" s="9" customFormat="1" x14ac:dyDescent="0.25">
      <c r="A10" s="108" t="s">
        <v>11</v>
      </c>
      <c r="B10" s="60" t="s">
        <v>13</v>
      </c>
      <c r="C10" s="60" t="s">
        <v>14</v>
      </c>
      <c r="D10" s="59" t="s">
        <v>15</v>
      </c>
      <c r="E10" s="109" t="s">
        <v>16</v>
      </c>
      <c r="F10" s="111">
        <v>63950000000</v>
      </c>
      <c r="G10" s="110">
        <v>0</v>
      </c>
      <c r="H10" s="110">
        <v>49655207167</v>
      </c>
      <c r="I10" s="110">
        <v>49642844047</v>
      </c>
      <c r="J10" s="110">
        <v>49642844047</v>
      </c>
      <c r="K10" s="112"/>
      <c r="L10" s="112"/>
      <c r="M10" s="1"/>
      <c r="N10" s="1"/>
      <c r="O10" s="1"/>
      <c r="P10" s="1"/>
      <c r="Q10" s="1"/>
    </row>
    <row r="11" spans="1:17" s="9" customFormat="1" x14ac:dyDescent="0.25">
      <c r="A11" s="113" t="s">
        <v>17</v>
      </c>
      <c r="B11" s="60" t="s">
        <v>13</v>
      </c>
      <c r="C11" s="60" t="s">
        <v>14</v>
      </c>
      <c r="D11" s="59" t="s">
        <v>15</v>
      </c>
      <c r="E11" s="108" t="s">
        <v>18</v>
      </c>
      <c r="F11" s="111">
        <v>905000000</v>
      </c>
      <c r="G11" s="110">
        <v>0</v>
      </c>
      <c r="H11" s="110">
        <v>705730428</v>
      </c>
      <c r="I11" s="110">
        <v>705730428</v>
      </c>
      <c r="J11" s="110">
        <v>705730428</v>
      </c>
      <c r="K11" s="112"/>
      <c r="L11" s="112"/>
      <c r="M11" s="1"/>
      <c r="N11" s="1"/>
      <c r="O11" s="1"/>
      <c r="P11" s="1"/>
      <c r="Q11" s="1"/>
    </row>
    <row r="12" spans="1:17" s="9" customFormat="1" x14ac:dyDescent="0.25">
      <c r="A12" s="113" t="s">
        <v>19</v>
      </c>
      <c r="B12" s="60" t="s">
        <v>13</v>
      </c>
      <c r="C12" s="60" t="s">
        <v>14</v>
      </c>
      <c r="D12" s="59" t="s">
        <v>15</v>
      </c>
      <c r="E12" s="108" t="s">
        <v>20</v>
      </c>
      <c r="F12" s="111">
        <v>506000000</v>
      </c>
      <c r="G12" s="110">
        <v>0</v>
      </c>
      <c r="H12" s="110">
        <v>293406731</v>
      </c>
      <c r="I12" s="110">
        <v>293406731</v>
      </c>
      <c r="J12" s="110">
        <v>293406731</v>
      </c>
      <c r="K12" s="112"/>
      <c r="L12" s="112"/>
      <c r="M12" s="1"/>
      <c r="N12" s="1"/>
      <c r="O12" s="1"/>
      <c r="P12" s="1"/>
      <c r="Q12" s="1"/>
    </row>
    <row r="13" spans="1:17" s="9" customFormat="1" x14ac:dyDescent="0.25">
      <c r="A13" s="113" t="s">
        <v>21</v>
      </c>
      <c r="B13" s="60" t="s">
        <v>13</v>
      </c>
      <c r="C13" s="60" t="s">
        <v>14</v>
      </c>
      <c r="D13" s="59" t="s">
        <v>15</v>
      </c>
      <c r="E13" s="108" t="s">
        <v>22</v>
      </c>
      <c r="F13" s="111">
        <v>890000000</v>
      </c>
      <c r="G13" s="110">
        <v>0</v>
      </c>
      <c r="H13" s="110">
        <v>695455709</v>
      </c>
      <c r="I13" s="110">
        <v>695455709</v>
      </c>
      <c r="J13" s="110">
        <v>695455709</v>
      </c>
      <c r="K13" s="112"/>
      <c r="L13" s="112"/>
      <c r="M13" s="1"/>
      <c r="N13" s="1"/>
      <c r="O13" s="1"/>
      <c r="P13" s="1"/>
      <c r="Q13" s="1"/>
    </row>
    <row r="14" spans="1:17" s="9" customFormat="1" x14ac:dyDescent="0.25">
      <c r="A14" s="113" t="s">
        <v>23</v>
      </c>
      <c r="B14" s="60" t="s">
        <v>13</v>
      </c>
      <c r="C14" s="60" t="s">
        <v>14</v>
      </c>
      <c r="D14" s="59" t="s">
        <v>15</v>
      </c>
      <c r="E14" s="108" t="s">
        <v>24</v>
      </c>
      <c r="F14" s="111">
        <v>4180000000</v>
      </c>
      <c r="G14" s="110">
        <v>0</v>
      </c>
      <c r="H14" s="110">
        <v>3824713011</v>
      </c>
      <c r="I14" s="110">
        <v>3822240420</v>
      </c>
      <c r="J14" s="110">
        <v>3822240420</v>
      </c>
      <c r="K14" s="112"/>
      <c r="L14" s="112"/>
      <c r="M14" s="1"/>
      <c r="N14" s="1"/>
      <c r="O14" s="1"/>
      <c r="P14" s="1"/>
      <c r="Q14" s="1"/>
    </row>
    <row r="15" spans="1:17" s="9" customFormat="1" x14ac:dyDescent="0.25">
      <c r="A15" s="113" t="s">
        <v>25</v>
      </c>
      <c r="B15" s="60" t="s">
        <v>13</v>
      </c>
      <c r="C15" s="60" t="s">
        <v>14</v>
      </c>
      <c r="D15" s="59" t="s">
        <v>15</v>
      </c>
      <c r="E15" s="108" t="s">
        <v>26</v>
      </c>
      <c r="F15" s="111">
        <v>2540000000</v>
      </c>
      <c r="G15" s="110">
        <v>0</v>
      </c>
      <c r="H15" s="110">
        <v>2001804731</v>
      </c>
      <c r="I15" s="110">
        <v>2001106832</v>
      </c>
      <c r="J15" s="110">
        <v>2001106832</v>
      </c>
      <c r="K15" s="112"/>
      <c r="L15" s="112"/>
      <c r="M15" s="1"/>
      <c r="N15" s="1"/>
      <c r="O15" s="1"/>
      <c r="P15" s="1"/>
      <c r="Q15" s="1"/>
    </row>
    <row r="16" spans="1:17" s="9" customFormat="1" ht="28.5" x14ac:dyDescent="0.25">
      <c r="A16" s="113" t="s">
        <v>27</v>
      </c>
      <c r="B16" s="60" t="s">
        <v>13</v>
      </c>
      <c r="C16" s="60" t="s">
        <v>14</v>
      </c>
      <c r="D16" s="59" t="s">
        <v>15</v>
      </c>
      <c r="E16" s="108" t="s">
        <v>28</v>
      </c>
      <c r="F16" s="111">
        <v>13298000000</v>
      </c>
      <c r="G16" s="110">
        <v>0</v>
      </c>
      <c r="H16" s="110">
        <v>8683215695</v>
      </c>
      <c r="I16" s="110">
        <v>8682748059</v>
      </c>
      <c r="J16" s="110">
        <v>8682748059</v>
      </c>
      <c r="K16" s="112"/>
      <c r="L16" s="112"/>
      <c r="M16" s="1"/>
      <c r="N16" s="1"/>
      <c r="O16" s="1"/>
      <c r="P16" s="1"/>
      <c r="Q16" s="1"/>
    </row>
    <row r="17" spans="1:17" s="9" customFormat="1" x14ac:dyDescent="0.25">
      <c r="A17" s="113" t="s">
        <v>29</v>
      </c>
      <c r="B17" s="60" t="s">
        <v>13</v>
      </c>
      <c r="C17" s="60" t="s">
        <v>14</v>
      </c>
      <c r="D17" s="59" t="s">
        <v>15</v>
      </c>
      <c r="E17" s="108" t="s">
        <v>30</v>
      </c>
      <c r="F17" s="111">
        <v>7030000000</v>
      </c>
      <c r="G17" s="110">
        <v>0</v>
      </c>
      <c r="H17" s="110">
        <v>259854886</v>
      </c>
      <c r="I17" s="110">
        <v>259150758</v>
      </c>
      <c r="J17" s="110">
        <v>259150758</v>
      </c>
      <c r="K17" s="112"/>
      <c r="L17" s="112"/>
      <c r="M17" s="1"/>
      <c r="N17" s="1"/>
      <c r="O17" s="1"/>
      <c r="P17" s="1"/>
      <c r="Q17" s="1"/>
    </row>
    <row r="18" spans="1:17" s="9" customFormat="1" x14ac:dyDescent="0.25">
      <c r="A18" s="113" t="s">
        <v>31</v>
      </c>
      <c r="B18" s="60" t="s">
        <v>13</v>
      </c>
      <c r="C18" s="60" t="s">
        <v>14</v>
      </c>
      <c r="D18" s="59" t="s">
        <v>15</v>
      </c>
      <c r="E18" s="108" t="s">
        <v>32</v>
      </c>
      <c r="F18" s="111">
        <v>3720000000</v>
      </c>
      <c r="G18" s="110">
        <v>0</v>
      </c>
      <c r="H18" s="110">
        <v>2724633502</v>
      </c>
      <c r="I18" s="110">
        <v>2720908934</v>
      </c>
      <c r="J18" s="110">
        <v>2720908934</v>
      </c>
      <c r="K18" s="112"/>
      <c r="L18" s="112"/>
      <c r="M18" s="1"/>
      <c r="N18" s="1"/>
      <c r="O18" s="1"/>
      <c r="P18" s="1"/>
      <c r="Q18" s="1"/>
    </row>
    <row r="19" spans="1:17" s="42" customFormat="1" x14ac:dyDescent="0.25">
      <c r="A19" s="36" t="s">
        <v>214</v>
      </c>
      <c r="B19" s="38" t="s">
        <v>13</v>
      </c>
      <c r="C19" s="38">
        <v>10</v>
      </c>
      <c r="D19" s="37" t="s">
        <v>15</v>
      </c>
      <c r="E19" s="39" t="s">
        <v>215</v>
      </c>
      <c r="F19" s="40">
        <f t="shared" ref="F19:J19" si="5">F20</f>
        <v>3055000000</v>
      </c>
      <c r="G19" s="40">
        <f t="shared" si="5"/>
        <v>0</v>
      </c>
      <c r="H19" s="40">
        <f t="shared" si="5"/>
        <v>2499744825</v>
      </c>
      <c r="I19" s="40">
        <f t="shared" si="5"/>
        <v>2499695338</v>
      </c>
      <c r="J19" s="40">
        <f t="shared" si="5"/>
        <v>2499695338</v>
      </c>
      <c r="K19" s="41">
        <f>H19/F19</f>
        <v>0.81824707855973811</v>
      </c>
      <c r="L19" s="41">
        <f>I19/F19</f>
        <v>0.81823087986906706</v>
      </c>
      <c r="M19" s="1"/>
      <c r="N19" s="1"/>
      <c r="O19" s="1"/>
      <c r="P19" s="1"/>
      <c r="Q19" s="1"/>
    </row>
    <row r="20" spans="1:17" s="9" customFormat="1" x14ac:dyDescent="0.25">
      <c r="A20" s="113" t="s">
        <v>33</v>
      </c>
      <c r="B20" s="60" t="s">
        <v>13</v>
      </c>
      <c r="C20" s="60" t="s">
        <v>14</v>
      </c>
      <c r="D20" s="59" t="s">
        <v>15</v>
      </c>
      <c r="E20" s="108" t="s">
        <v>34</v>
      </c>
      <c r="F20" s="111">
        <v>3055000000</v>
      </c>
      <c r="G20" s="110">
        <v>0</v>
      </c>
      <c r="H20" s="110">
        <v>2499744825</v>
      </c>
      <c r="I20" s="110">
        <v>2499695338</v>
      </c>
      <c r="J20" s="110">
        <v>2499695338</v>
      </c>
      <c r="K20" s="112"/>
      <c r="L20" s="112"/>
      <c r="M20" s="1"/>
      <c r="N20" s="1"/>
      <c r="O20" s="1"/>
      <c r="P20" s="1"/>
      <c r="Q20" s="1"/>
    </row>
    <row r="21" spans="1:17" s="9" customFormat="1" ht="15.75" x14ac:dyDescent="0.25">
      <c r="A21" s="30" t="s">
        <v>203</v>
      </c>
      <c r="B21" s="31" t="s">
        <v>13</v>
      </c>
      <c r="C21" s="31">
        <v>10</v>
      </c>
      <c r="D21" s="31" t="s">
        <v>15</v>
      </c>
      <c r="E21" s="33" t="s">
        <v>202</v>
      </c>
      <c r="F21" s="34">
        <f t="shared" ref="F21:J21" si="6">SUM(F22:F28)</f>
        <v>40608000000</v>
      </c>
      <c r="G21" s="34">
        <f t="shared" si="6"/>
        <v>0</v>
      </c>
      <c r="H21" s="34">
        <f t="shared" si="6"/>
        <v>31525416749</v>
      </c>
      <c r="I21" s="34">
        <f t="shared" si="6"/>
        <v>31525416749</v>
      </c>
      <c r="J21" s="34">
        <f t="shared" si="6"/>
        <v>31525416749</v>
      </c>
      <c r="K21" s="35">
        <f>H21/F21</f>
        <v>0.77633512482762013</v>
      </c>
      <c r="L21" s="35">
        <f>I21/F21</f>
        <v>0.77633512482762013</v>
      </c>
      <c r="M21" s="1"/>
      <c r="N21" s="1"/>
      <c r="O21" s="1"/>
      <c r="P21" s="1"/>
      <c r="Q21" s="1"/>
    </row>
    <row r="22" spans="1:17" s="9" customFormat="1" x14ac:dyDescent="0.25">
      <c r="A22" s="113" t="s">
        <v>35</v>
      </c>
      <c r="B22" s="60" t="s">
        <v>13</v>
      </c>
      <c r="C22" s="60" t="s">
        <v>14</v>
      </c>
      <c r="D22" s="59" t="s">
        <v>15</v>
      </c>
      <c r="E22" s="108" t="s">
        <v>36</v>
      </c>
      <c r="F22" s="111">
        <v>10674000000</v>
      </c>
      <c r="G22" s="110">
        <v>0</v>
      </c>
      <c r="H22" s="110">
        <v>8576065917</v>
      </c>
      <c r="I22" s="110">
        <v>8576065917</v>
      </c>
      <c r="J22" s="110">
        <v>8576065917</v>
      </c>
      <c r="K22" s="112"/>
      <c r="L22" s="112"/>
      <c r="M22" s="1"/>
      <c r="N22" s="1"/>
      <c r="O22" s="1"/>
      <c r="P22" s="1"/>
      <c r="Q22" s="1"/>
    </row>
    <row r="23" spans="1:17" s="9" customFormat="1" x14ac:dyDescent="0.25">
      <c r="A23" s="113" t="s">
        <v>37</v>
      </c>
      <c r="B23" s="60" t="s">
        <v>13</v>
      </c>
      <c r="C23" s="60" t="s">
        <v>14</v>
      </c>
      <c r="D23" s="59" t="s">
        <v>15</v>
      </c>
      <c r="E23" s="108" t="s">
        <v>38</v>
      </c>
      <c r="F23" s="111">
        <v>7560000000</v>
      </c>
      <c r="G23" s="110">
        <v>0</v>
      </c>
      <c r="H23" s="110">
        <v>6094264525</v>
      </c>
      <c r="I23" s="110">
        <v>6094264525</v>
      </c>
      <c r="J23" s="110">
        <v>6094264525</v>
      </c>
      <c r="K23" s="112"/>
      <c r="L23" s="112"/>
      <c r="M23" s="1"/>
      <c r="N23" s="1"/>
      <c r="O23" s="1"/>
      <c r="P23" s="1"/>
      <c r="Q23" s="1"/>
    </row>
    <row r="24" spans="1:17" s="9" customFormat="1" x14ac:dyDescent="0.25">
      <c r="A24" s="113" t="s">
        <v>39</v>
      </c>
      <c r="B24" s="60" t="s">
        <v>13</v>
      </c>
      <c r="C24" s="60" t="s">
        <v>14</v>
      </c>
      <c r="D24" s="59" t="s">
        <v>15</v>
      </c>
      <c r="E24" s="108" t="s">
        <v>40</v>
      </c>
      <c r="F24" s="111">
        <v>8775000000</v>
      </c>
      <c r="G24" s="110">
        <v>0</v>
      </c>
      <c r="H24" s="110">
        <v>6577460407</v>
      </c>
      <c r="I24" s="110">
        <v>6577460407</v>
      </c>
      <c r="J24" s="110">
        <v>6577460407</v>
      </c>
      <c r="K24" s="112"/>
      <c r="L24" s="112"/>
      <c r="M24" s="1"/>
      <c r="N24" s="1"/>
      <c r="O24" s="1"/>
      <c r="P24" s="1"/>
      <c r="Q24" s="1"/>
    </row>
    <row r="25" spans="1:17" s="9" customFormat="1" x14ac:dyDescent="0.25">
      <c r="A25" s="113" t="s">
        <v>41</v>
      </c>
      <c r="B25" s="60" t="s">
        <v>13</v>
      </c>
      <c r="C25" s="60" t="s">
        <v>14</v>
      </c>
      <c r="D25" s="59" t="s">
        <v>15</v>
      </c>
      <c r="E25" s="108" t="s">
        <v>42</v>
      </c>
      <c r="F25" s="111">
        <v>3895000000</v>
      </c>
      <c r="G25" s="110">
        <v>0</v>
      </c>
      <c r="H25" s="110">
        <v>3096825200</v>
      </c>
      <c r="I25" s="110">
        <v>3096825200</v>
      </c>
      <c r="J25" s="110">
        <v>3096825200</v>
      </c>
      <c r="K25" s="112"/>
      <c r="L25" s="112"/>
      <c r="M25" s="1"/>
      <c r="N25" s="1"/>
      <c r="O25" s="1"/>
      <c r="P25" s="1"/>
      <c r="Q25" s="1"/>
    </row>
    <row r="26" spans="1:17" s="9" customFormat="1" ht="28.5" x14ac:dyDescent="0.25">
      <c r="A26" s="113" t="s">
        <v>43</v>
      </c>
      <c r="B26" s="60" t="s">
        <v>13</v>
      </c>
      <c r="C26" s="60" t="s">
        <v>14</v>
      </c>
      <c r="D26" s="59" t="s">
        <v>15</v>
      </c>
      <c r="E26" s="108" t="s">
        <v>44</v>
      </c>
      <c r="F26" s="111">
        <v>4830000000</v>
      </c>
      <c r="G26" s="110">
        <v>0</v>
      </c>
      <c r="H26" s="110">
        <v>3309289400</v>
      </c>
      <c r="I26" s="110">
        <v>3309289400</v>
      </c>
      <c r="J26" s="110">
        <v>3309289400</v>
      </c>
      <c r="K26" s="112"/>
      <c r="L26" s="112"/>
      <c r="M26" s="1"/>
      <c r="N26" s="1"/>
      <c r="O26" s="1"/>
      <c r="P26" s="1"/>
      <c r="Q26" s="1"/>
    </row>
    <row r="27" spans="1:17" s="9" customFormat="1" x14ac:dyDescent="0.25">
      <c r="A27" s="113" t="s">
        <v>45</v>
      </c>
      <c r="B27" s="60" t="s">
        <v>13</v>
      </c>
      <c r="C27" s="60" t="s">
        <v>14</v>
      </c>
      <c r="D27" s="59" t="s">
        <v>15</v>
      </c>
      <c r="E27" s="108" t="s">
        <v>46</v>
      </c>
      <c r="F27" s="111">
        <v>2920000000</v>
      </c>
      <c r="G27" s="110">
        <v>0</v>
      </c>
      <c r="H27" s="110">
        <v>2322764600</v>
      </c>
      <c r="I27" s="110">
        <v>2322764600</v>
      </c>
      <c r="J27" s="110">
        <v>2322764600</v>
      </c>
      <c r="K27" s="112"/>
      <c r="L27" s="112"/>
      <c r="M27" s="1"/>
      <c r="N27" s="1"/>
      <c r="O27" s="1"/>
      <c r="P27" s="1"/>
      <c r="Q27" s="1"/>
    </row>
    <row r="28" spans="1:17" s="9" customFormat="1" x14ac:dyDescent="0.25">
      <c r="A28" s="113" t="s">
        <v>47</v>
      </c>
      <c r="B28" s="60" t="s">
        <v>13</v>
      </c>
      <c r="C28" s="60" t="s">
        <v>14</v>
      </c>
      <c r="D28" s="59" t="s">
        <v>15</v>
      </c>
      <c r="E28" s="108" t="s">
        <v>48</v>
      </c>
      <c r="F28" s="111">
        <v>1954000000</v>
      </c>
      <c r="G28" s="110">
        <v>0</v>
      </c>
      <c r="H28" s="110">
        <v>1548746700</v>
      </c>
      <c r="I28" s="110">
        <v>1548746700</v>
      </c>
      <c r="J28" s="110">
        <v>1548746700</v>
      </c>
      <c r="K28" s="112"/>
      <c r="L28" s="112"/>
      <c r="M28" s="1"/>
      <c r="N28" s="1"/>
      <c r="O28" s="1"/>
      <c r="P28" s="1"/>
      <c r="Q28" s="1"/>
    </row>
    <row r="29" spans="1:17" s="9" customFormat="1" ht="31.5" x14ac:dyDescent="0.25">
      <c r="A29" s="43" t="s">
        <v>201</v>
      </c>
      <c r="B29" s="32" t="s">
        <v>13</v>
      </c>
      <c r="C29" s="32">
        <v>10</v>
      </c>
      <c r="D29" s="31" t="s">
        <v>15</v>
      </c>
      <c r="E29" s="33" t="s">
        <v>200</v>
      </c>
      <c r="F29" s="34">
        <f t="shared" ref="F29:J29" si="7">SUM(F34:F39)+F30</f>
        <v>9965000000</v>
      </c>
      <c r="G29" s="34">
        <f t="shared" si="7"/>
        <v>0</v>
      </c>
      <c r="H29" s="34">
        <f t="shared" si="7"/>
        <v>6630549435</v>
      </c>
      <c r="I29" s="34">
        <f t="shared" si="7"/>
        <v>6625253506</v>
      </c>
      <c r="J29" s="34">
        <f t="shared" si="7"/>
        <v>6625253506</v>
      </c>
      <c r="K29" s="35">
        <f>H29/F29</f>
        <v>0.66538378675363774</v>
      </c>
      <c r="L29" s="35">
        <f>I29/F29</f>
        <v>0.66485233376818864</v>
      </c>
      <c r="M29" s="1"/>
      <c r="N29" s="1"/>
      <c r="O29" s="1"/>
      <c r="P29" s="1"/>
      <c r="Q29" s="1"/>
    </row>
    <row r="30" spans="1:17" s="9" customFormat="1" ht="28.5" x14ac:dyDescent="0.25">
      <c r="A30" s="2" t="s">
        <v>207</v>
      </c>
      <c r="B30" s="4" t="s">
        <v>13</v>
      </c>
      <c r="C30" s="4">
        <v>10</v>
      </c>
      <c r="D30" s="3" t="s">
        <v>15</v>
      </c>
      <c r="E30" s="5" t="s">
        <v>208</v>
      </c>
      <c r="F30" s="7">
        <f t="shared" ref="F30:J30" si="8">SUM(F31:F33)</f>
        <v>6471000000</v>
      </c>
      <c r="G30" s="7">
        <f t="shared" si="8"/>
        <v>0</v>
      </c>
      <c r="H30" s="6">
        <f t="shared" si="8"/>
        <v>4241096784</v>
      </c>
      <c r="I30" s="6">
        <f t="shared" si="8"/>
        <v>4235800855</v>
      </c>
      <c r="J30" s="6">
        <f t="shared" si="8"/>
        <v>4235800855</v>
      </c>
      <c r="K30" s="8">
        <f>H30/F30</f>
        <v>0.65540052294853968</v>
      </c>
      <c r="L30" s="8">
        <f>I30/F30</f>
        <v>0.6545821132746098</v>
      </c>
      <c r="M30" s="1"/>
      <c r="N30" s="1"/>
      <c r="O30" s="1"/>
      <c r="P30" s="1"/>
      <c r="Q30" s="1"/>
    </row>
    <row r="31" spans="1:17" s="119" customFormat="1" x14ac:dyDescent="0.25">
      <c r="A31" s="114" t="s">
        <v>49</v>
      </c>
      <c r="B31" s="60" t="s">
        <v>13</v>
      </c>
      <c r="C31" s="60" t="s">
        <v>14</v>
      </c>
      <c r="D31" s="60" t="s">
        <v>15</v>
      </c>
      <c r="E31" s="115" t="s">
        <v>50</v>
      </c>
      <c r="F31" s="117">
        <v>5135000000</v>
      </c>
      <c r="G31" s="110">
        <v>0</v>
      </c>
      <c r="H31" s="116">
        <v>3177683762</v>
      </c>
      <c r="I31" s="116">
        <v>3177683762</v>
      </c>
      <c r="J31" s="116">
        <v>3177683762</v>
      </c>
      <c r="K31" s="118"/>
      <c r="L31" s="118"/>
      <c r="M31" s="1"/>
      <c r="N31" s="1"/>
      <c r="O31" s="1"/>
      <c r="P31" s="1"/>
      <c r="Q31" s="1"/>
    </row>
    <row r="32" spans="1:17" s="119" customFormat="1" x14ac:dyDescent="0.25">
      <c r="A32" s="114" t="s">
        <v>51</v>
      </c>
      <c r="B32" s="60" t="s">
        <v>13</v>
      </c>
      <c r="C32" s="60" t="s">
        <v>14</v>
      </c>
      <c r="D32" s="60" t="s">
        <v>15</v>
      </c>
      <c r="E32" s="120" t="s">
        <v>52</v>
      </c>
      <c r="F32" s="121">
        <v>936000000</v>
      </c>
      <c r="G32" s="110">
        <v>0</v>
      </c>
      <c r="H32" s="116">
        <v>772737382</v>
      </c>
      <c r="I32" s="116">
        <v>767753148</v>
      </c>
      <c r="J32" s="116">
        <v>767753148</v>
      </c>
      <c r="K32" s="118"/>
      <c r="L32" s="118"/>
      <c r="M32" s="1"/>
      <c r="N32" s="1"/>
      <c r="O32" s="1"/>
      <c r="P32" s="1"/>
      <c r="Q32" s="1"/>
    </row>
    <row r="33" spans="1:17" s="119" customFormat="1" x14ac:dyDescent="0.25">
      <c r="A33" s="114" t="s">
        <v>53</v>
      </c>
      <c r="B33" s="60" t="s">
        <v>13</v>
      </c>
      <c r="C33" s="60" t="s">
        <v>14</v>
      </c>
      <c r="D33" s="60" t="s">
        <v>15</v>
      </c>
      <c r="E33" s="120" t="s">
        <v>54</v>
      </c>
      <c r="F33" s="121">
        <v>400000000</v>
      </c>
      <c r="G33" s="110">
        <v>0</v>
      </c>
      <c r="H33" s="116">
        <v>290675640</v>
      </c>
      <c r="I33" s="116">
        <v>290363945</v>
      </c>
      <c r="J33" s="116">
        <v>290363945</v>
      </c>
      <c r="K33" s="118"/>
      <c r="L33" s="118"/>
      <c r="M33" s="1"/>
      <c r="N33" s="1"/>
      <c r="O33" s="1"/>
      <c r="P33" s="1"/>
      <c r="Q33" s="1"/>
    </row>
    <row r="34" spans="1:17" s="119" customFormat="1" x14ac:dyDescent="0.25">
      <c r="A34" s="114" t="s">
        <v>55</v>
      </c>
      <c r="B34" s="60" t="s">
        <v>13</v>
      </c>
      <c r="C34" s="60" t="s">
        <v>14</v>
      </c>
      <c r="D34" s="60" t="s">
        <v>15</v>
      </c>
      <c r="E34" s="108" t="s">
        <v>56</v>
      </c>
      <c r="F34" s="111">
        <v>1220000000</v>
      </c>
      <c r="G34" s="110">
        <v>0</v>
      </c>
      <c r="H34" s="110">
        <v>681946639</v>
      </c>
      <c r="I34" s="110">
        <v>681946639</v>
      </c>
      <c r="J34" s="110">
        <v>681946639</v>
      </c>
      <c r="K34" s="112"/>
      <c r="L34" s="112"/>
      <c r="M34" s="1"/>
      <c r="N34" s="1"/>
      <c r="O34" s="1"/>
      <c r="P34" s="1"/>
      <c r="Q34" s="1"/>
    </row>
    <row r="35" spans="1:17" s="9" customFormat="1" x14ac:dyDescent="0.25">
      <c r="A35" s="113" t="s">
        <v>57</v>
      </c>
      <c r="B35" s="60" t="s">
        <v>13</v>
      </c>
      <c r="C35" s="60" t="s">
        <v>14</v>
      </c>
      <c r="D35" s="59" t="s">
        <v>15</v>
      </c>
      <c r="E35" s="108" t="s">
        <v>58</v>
      </c>
      <c r="F35" s="111">
        <v>218000000</v>
      </c>
      <c r="G35" s="110">
        <v>0</v>
      </c>
      <c r="H35" s="110">
        <v>164942540</v>
      </c>
      <c r="I35" s="110">
        <v>164942540</v>
      </c>
      <c r="J35" s="110">
        <v>164942540</v>
      </c>
      <c r="K35" s="112"/>
      <c r="L35" s="112"/>
      <c r="M35" s="1"/>
      <c r="N35" s="1"/>
      <c r="O35" s="1"/>
      <c r="P35" s="1"/>
      <c r="Q35" s="1"/>
    </row>
    <row r="36" spans="1:17" s="9" customFormat="1" x14ac:dyDescent="0.25">
      <c r="A36" s="113" t="s">
        <v>59</v>
      </c>
      <c r="B36" s="60" t="s">
        <v>13</v>
      </c>
      <c r="C36" s="60" t="s">
        <v>14</v>
      </c>
      <c r="D36" s="59" t="s">
        <v>15</v>
      </c>
      <c r="E36" s="108" t="s">
        <v>60</v>
      </c>
      <c r="F36" s="111">
        <v>12000000</v>
      </c>
      <c r="G36" s="110">
        <v>0</v>
      </c>
      <c r="H36" s="110">
        <v>0</v>
      </c>
      <c r="I36" s="110">
        <v>0</v>
      </c>
      <c r="J36" s="110">
        <v>0</v>
      </c>
      <c r="K36" s="112"/>
      <c r="L36" s="112"/>
      <c r="M36" s="1"/>
      <c r="N36" s="1"/>
      <c r="O36" s="1"/>
      <c r="P36" s="1"/>
      <c r="Q36" s="1"/>
    </row>
    <row r="37" spans="1:17" s="9" customFormat="1" x14ac:dyDescent="0.25">
      <c r="A37" s="113" t="s">
        <v>61</v>
      </c>
      <c r="B37" s="60" t="s">
        <v>13</v>
      </c>
      <c r="C37" s="60" t="s">
        <v>14</v>
      </c>
      <c r="D37" s="59" t="s">
        <v>15</v>
      </c>
      <c r="E37" s="108" t="s">
        <v>62</v>
      </c>
      <c r="F37" s="111">
        <v>54000000</v>
      </c>
      <c r="G37" s="110">
        <v>0</v>
      </c>
      <c r="H37" s="110">
        <v>3649317</v>
      </c>
      <c r="I37" s="110">
        <v>3649317</v>
      </c>
      <c r="J37" s="110">
        <v>3649317</v>
      </c>
      <c r="K37" s="112"/>
      <c r="L37" s="112"/>
      <c r="M37" s="1"/>
      <c r="N37" s="1"/>
      <c r="O37" s="1"/>
      <c r="P37" s="1"/>
      <c r="Q37" s="1"/>
    </row>
    <row r="38" spans="1:17" s="9" customFormat="1" x14ac:dyDescent="0.25">
      <c r="A38" s="113" t="s">
        <v>63</v>
      </c>
      <c r="B38" s="60" t="s">
        <v>13</v>
      </c>
      <c r="C38" s="60" t="s">
        <v>14</v>
      </c>
      <c r="D38" s="59" t="s">
        <v>15</v>
      </c>
      <c r="E38" s="108" t="s">
        <v>64</v>
      </c>
      <c r="F38" s="111">
        <v>1876000000</v>
      </c>
      <c r="G38" s="110">
        <v>0</v>
      </c>
      <c r="H38" s="110">
        <v>1496159195</v>
      </c>
      <c r="I38" s="110">
        <v>1496159195</v>
      </c>
      <c r="J38" s="110">
        <v>1496159195</v>
      </c>
      <c r="K38" s="112"/>
      <c r="L38" s="112"/>
      <c r="M38" s="1"/>
      <c r="N38" s="1"/>
      <c r="O38" s="1"/>
      <c r="P38" s="1"/>
      <c r="Q38" s="1"/>
    </row>
    <row r="39" spans="1:17" s="9" customFormat="1" x14ac:dyDescent="0.25">
      <c r="A39" s="122" t="s">
        <v>65</v>
      </c>
      <c r="B39" s="124" t="s">
        <v>13</v>
      </c>
      <c r="C39" s="124" t="s">
        <v>14</v>
      </c>
      <c r="D39" s="123" t="s">
        <v>15</v>
      </c>
      <c r="E39" s="125" t="s">
        <v>66</v>
      </c>
      <c r="F39" s="127">
        <v>114000000</v>
      </c>
      <c r="G39" s="126">
        <v>0</v>
      </c>
      <c r="H39" s="126">
        <v>42754960</v>
      </c>
      <c r="I39" s="126">
        <v>42754960</v>
      </c>
      <c r="J39" s="126">
        <v>42754960</v>
      </c>
      <c r="K39" s="128"/>
      <c r="L39" s="128"/>
      <c r="M39" s="1"/>
      <c r="N39" s="1"/>
      <c r="O39" s="1"/>
      <c r="P39" s="1"/>
      <c r="Q39" s="1"/>
    </row>
    <row r="40" spans="1:17" s="16" customFormat="1" ht="18.75" x14ac:dyDescent="0.3">
      <c r="A40" s="44" t="s">
        <v>180</v>
      </c>
      <c r="B40" s="46"/>
      <c r="C40" s="46"/>
      <c r="D40" s="45"/>
      <c r="E40" s="44" t="s">
        <v>216</v>
      </c>
      <c r="F40" s="47">
        <f t="shared" ref="F40:J40" si="9">+F41+F48</f>
        <v>39175000000</v>
      </c>
      <c r="G40" s="47">
        <f t="shared" si="9"/>
        <v>0</v>
      </c>
      <c r="H40" s="47">
        <f t="shared" si="9"/>
        <v>36177995242.359993</v>
      </c>
      <c r="I40" s="47">
        <f t="shared" si="9"/>
        <v>24587982288.130001</v>
      </c>
      <c r="J40" s="47">
        <f t="shared" si="9"/>
        <v>24501014132.369999</v>
      </c>
      <c r="K40" s="48">
        <f>H40/F40</f>
        <v>0.92349700682476055</v>
      </c>
      <c r="L40" s="48">
        <f>I40/F40</f>
        <v>0.6276447297544353</v>
      </c>
      <c r="M40" s="1"/>
      <c r="N40" s="1"/>
      <c r="O40" s="1"/>
      <c r="P40" s="1"/>
      <c r="Q40" s="1"/>
    </row>
    <row r="41" spans="1:17" s="56" customFormat="1" ht="15.75" x14ac:dyDescent="0.25">
      <c r="A41" s="49" t="s">
        <v>217</v>
      </c>
      <c r="B41" s="51"/>
      <c r="C41" s="51"/>
      <c r="D41" s="50"/>
      <c r="E41" s="52" t="s">
        <v>218</v>
      </c>
      <c r="F41" s="53">
        <f t="shared" ref="F41" si="10">F42+F45</f>
        <v>156035937</v>
      </c>
      <c r="G41" s="53">
        <f t="shared" ref="G41:J41" si="11">G42</f>
        <v>0</v>
      </c>
      <c r="H41" s="53">
        <f t="shared" si="11"/>
        <v>0</v>
      </c>
      <c r="I41" s="53">
        <f t="shared" si="11"/>
        <v>0</v>
      </c>
      <c r="J41" s="53">
        <f t="shared" si="11"/>
        <v>0</v>
      </c>
      <c r="K41" s="54">
        <f>H41/F41</f>
        <v>0</v>
      </c>
      <c r="L41" s="54">
        <f>I41/F41</f>
        <v>0</v>
      </c>
      <c r="M41" s="55"/>
      <c r="N41" s="55"/>
      <c r="O41" s="55"/>
      <c r="P41" s="55"/>
      <c r="Q41" s="55"/>
    </row>
    <row r="42" spans="1:17" s="9" customFormat="1" ht="15.75" x14ac:dyDescent="0.25">
      <c r="A42" s="57" t="s">
        <v>219</v>
      </c>
      <c r="B42" s="25"/>
      <c r="C42" s="25"/>
      <c r="D42" s="24"/>
      <c r="E42" s="26" t="s">
        <v>220</v>
      </c>
      <c r="F42" s="27">
        <f t="shared" ref="F42:J42" si="12">SUM(F43)</f>
        <v>156035937</v>
      </c>
      <c r="G42" s="27">
        <f t="shared" si="12"/>
        <v>0</v>
      </c>
      <c r="H42" s="27">
        <f t="shared" si="12"/>
        <v>0</v>
      </c>
      <c r="I42" s="27">
        <f t="shared" si="12"/>
        <v>0</v>
      </c>
      <c r="J42" s="27">
        <f t="shared" si="12"/>
        <v>0</v>
      </c>
      <c r="K42" s="28">
        <f>H42/F42</f>
        <v>0</v>
      </c>
      <c r="L42" s="28">
        <f>I42/F42</f>
        <v>0</v>
      </c>
      <c r="M42" s="1"/>
      <c r="N42" s="1"/>
      <c r="O42" s="1"/>
      <c r="P42" s="1"/>
      <c r="Q42" s="1"/>
    </row>
    <row r="43" spans="1:17" s="61" customFormat="1" x14ac:dyDescent="0.25">
      <c r="A43" s="58" t="s">
        <v>221</v>
      </c>
      <c r="B43" s="60"/>
      <c r="C43" s="60"/>
      <c r="D43" s="59"/>
      <c r="E43" s="36" t="s">
        <v>222</v>
      </c>
      <c r="F43" s="40">
        <f t="shared" ref="F43:J43" si="13">SUM(F44:F44)</f>
        <v>156035937</v>
      </c>
      <c r="G43" s="40">
        <f t="shared" si="13"/>
        <v>0</v>
      </c>
      <c r="H43" s="40">
        <f t="shared" si="13"/>
        <v>0</v>
      </c>
      <c r="I43" s="40">
        <f t="shared" si="13"/>
        <v>0</v>
      </c>
      <c r="J43" s="40">
        <f t="shared" si="13"/>
        <v>0</v>
      </c>
      <c r="K43" s="41">
        <f>H43/F43</f>
        <v>0</v>
      </c>
      <c r="L43" s="41">
        <f>I43/F43</f>
        <v>0</v>
      </c>
      <c r="M43" s="1"/>
      <c r="N43" s="1"/>
      <c r="O43" s="1"/>
      <c r="P43" s="1"/>
      <c r="Q43" s="1"/>
    </row>
    <row r="44" spans="1:17" s="9" customFormat="1" x14ac:dyDescent="0.25">
      <c r="A44" s="113" t="s">
        <v>67</v>
      </c>
      <c r="B44" s="60" t="s">
        <v>68</v>
      </c>
      <c r="C44" s="60" t="s">
        <v>69</v>
      </c>
      <c r="D44" s="59" t="s">
        <v>15</v>
      </c>
      <c r="E44" s="108" t="s">
        <v>70</v>
      </c>
      <c r="F44" s="111">
        <v>156035937</v>
      </c>
      <c r="G44" s="110">
        <v>0</v>
      </c>
      <c r="H44" s="110">
        <v>0</v>
      </c>
      <c r="I44" s="110">
        <v>0</v>
      </c>
      <c r="J44" s="110">
        <v>0</v>
      </c>
      <c r="K44" s="112"/>
      <c r="L44" s="112"/>
      <c r="M44" s="1"/>
      <c r="N44" s="1"/>
      <c r="O44" s="1"/>
      <c r="P44" s="1"/>
      <c r="Q44" s="1"/>
    </row>
    <row r="45" spans="1:17" s="9" customFormat="1" ht="15.75" x14ac:dyDescent="0.25">
      <c r="A45" s="57" t="s">
        <v>223</v>
      </c>
      <c r="B45" s="25"/>
      <c r="C45" s="25"/>
      <c r="D45" s="24"/>
      <c r="E45" s="26" t="s">
        <v>224</v>
      </c>
      <c r="F45" s="27">
        <f t="shared" ref="F45:J45" si="14">SUM(F46)</f>
        <v>0</v>
      </c>
      <c r="G45" s="27">
        <f t="shared" si="14"/>
        <v>0</v>
      </c>
      <c r="H45" s="27">
        <f t="shared" si="14"/>
        <v>0</v>
      </c>
      <c r="I45" s="27">
        <f t="shared" si="14"/>
        <v>0</v>
      </c>
      <c r="J45" s="27">
        <f t="shared" si="14"/>
        <v>0</v>
      </c>
      <c r="K45" s="28"/>
      <c r="L45" s="28"/>
      <c r="M45" s="1"/>
      <c r="N45" s="1"/>
      <c r="O45" s="1"/>
      <c r="P45" s="1"/>
      <c r="Q45" s="1"/>
    </row>
    <row r="46" spans="1:17" s="61" customFormat="1" x14ac:dyDescent="0.25">
      <c r="A46" s="58" t="s">
        <v>225</v>
      </c>
      <c r="B46" s="60"/>
      <c r="C46" s="60"/>
      <c r="D46" s="59"/>
      <c r="E46" s="36" t="s">
        <v>224</v>
      </c>
      <c r="F46" s="40">
        <f t="shared" ref="F46:J46" si="15">SUM(F47:F47)</f>
        <v>0</v>
      </c>
      <c r="G46" s="40">
        <f t="shared" si="15"/>
        <v>0</v>
      </c>
      <c r="H46" s="40">
        <f t="shared" si="15"/>
        <v>0</v>
      </c>
      <c r="I46" s="40">
        <f t="shared" si="15"/>
        <v>0</v>
      </c>
      <c r="J46" s="40">
        <f t="shared" si="15"/>
        <v>0</v>
      </c>
      <c r="K46" s="41"/>
      <c r="L46" s="41"/>
      <c r="M46" s="1"/>
      <c r="N46" s="1"/>
      <c r="O46" s="1"/>
      <c r="P46" s="1"/>
      <c r="Q46" s="1"/>
    </row>
    <row r="47" spans="1:17" s="9" customFormat="1" x14ac:dyDescent="0.25">
      <c r="A47" s="113" t="s">
        <v>206</v>
      </c>
      <c r="B47" s="60" t="s">
        <v>68</v>
      </c>
      <c r="C47" s="60" t="s">
        <v>69</v>
      </c>
      <c r="D47" s="59" t="s">
        <v>15</v>
      </c>
      <c r="E47" s="108" t="s">
        <v>205</v>
      </c>
      <c r="F47" s="111">
        <v>0</v>
      </c>
      <c r="G47" s="110">
        <v>0</v>
      </c>
      <c r="H47" s="110">
        <v>0</v>
      </c>
      <c r="I47" s="110">
        <v>0</v>
      </c>
      <c r="J47" s="110">
        <v>0</v>
      </c>
      <c r="K47" s="112"/>
      <c r="L47" s="112"/>
      <c r="M47" s="1"/>
      <c r="N47" s="1"/>
      <c r="O47" s="1"/>
      <c r="P47" s="1"/>
      <c r="Q47" s="1"/>
    </row>
    <row r="48" spans="1:17" s="22" customFormat="1" ht="18.75" x14ac:dyDescent="0.3">
      <c r="A48" s="62" t="s">
        <v>226</v>
      </c>
      <c r="B48" s="64"/>
      <c r="C48" s="64"/>
      <c r="D48" s="63"/>
      <c r="E48" s="65" t="s">
        <v>227</v>
      </c>
      <c r="F48" s="66">
        <f t="shared" ref="F48:J48" si="16">F49+F82</f>
        <v>39018964063</v>
      </c>
      <c r="G48" s="66">
        <f t="shared" si="16"/>
        <v>0</v>
      </c>
      <c r="H48" s="66">
        <f t="shared" si="16"/>
        <v>36177995242.359993</v>
      </c>
      <c r="I48" s="66">
        <f t="shared" si="16"/>
        <v>24587982288.130001</v>
      </c>
      <c r="J48" s="66">
        <f t="shared" si="16"/>
        <v>24501014132.369999</v>
      </c>
      <c r="K48" s="67">
        <f>H48/F48</f>
        <v>0.92719005004712629</v>
      </c>
      <c r="L48" s="67">
        <f>I48/F48</f>
        <v>0.63015466654702201</v>
      </c>
      <c r="M48" s="1"/>
      <c r="N48" s="1"/>
      <c r="O48" s="1"/>
      <c r="P48" s="1"/>
      <c r="Q48" s="1"/>
    </row>
    <row r="49" spans="1:17" s="22" customFormat="1" ht="18.75" x14ac:dyDescent="0.3">
      <c r="A49" s="23" t="s">
        <v>228</v>
      </c>
      <c r="B49" s="25"/>
      <c r="C49" s="25"/>
      <c r="D49" s="24"/>
      <c r="E49" s="26" t="s">
        <v>229</v>
      </c>
      <c r="F49" s="27">
        <f t="shared" ref="F49:J49" si="17">SUM(F50+F53+F58+F73)</f>
        <v>2012989800</v>
      </c>
      <c r="G49" s="27">
        <f t="shared" si="17"/>
        <v>0</v>
      </c>
      <c r="H49" s="27">
        <f t="shared" si="17"/>
        <v>1913631637.3099999</v>
      </c>
      <c r="I49" s="27">
        <f t="shared" si="17"/>
        <v>861264427.75</v>
      </c>
      <c r="J49" s="27">
        <f t="shared" si="17"/>
        <v>861264427.75</v>
      </c>
      <c r="K49" s="28">
        <f>H49/F49</f>
        <v>0.95064149719486901</v>
      </c>
      <c r="L49" s="28">
        <f>I49/F49</f>
        <v>0.42785334915755657</v>
      </c>
      <c r="M49" s="1"/>
      <c r="N49" s="1"/>
      <c r="O49" s="1"/>
      <c r="P49" s="1"/>
      <c r="Q49" s="1"/>
    </row>
    <row r="50" spans="1:17" s="9" customFormat="1" ht="15.75" x14ac:dyDescent="0.25">
      <c r="A50" s="58" t="s">
        <v>230</v>
      </c>
      <c r="B50" s="38" t="s">
        <v>13</v>
      </c>
      <c r="C50" s="38" t="s">
        <v>14</v>
      </c>
      <c r="D50" s="37" t="s">
        <v>15</v>
      </c>
      <c r="E50" s="33" t="s">
        <v>231</v>
      </c>
      <c r="F50" s="34">
        <f t="shared" ref="F50:J50" si="18">F51+F52</f>
        <v>8355000</v>
      </c>
      <c r="G50" s="34">
        <f t="shared" si="18"/>
        <v>0</v>
      </c>
      <c r="H50" s="34">
        <f t="shared" si="18"/>
        <v>8355000</v>
      </c>
      <c r="I50" s="34">
        <f t="shared" si="18"/>
        <v>2500000</v>
      </c>
      <c r="J50" s="34">
        <f t="shared" si="18"/>
        <v>2500000</v>
      </c>
      <c r="K50" s="35">
        <f>H50/F50</f>
        <v>1</v>
      </c>
      <c r="L50" s="35">
        <f>I50/F50</f>
        <v>0.29922202274087373</v>
      </c>
      <c r="M50" s="1"/>
      <c r="N50" s="1"/>
      <c r="O50" s="1"/>
      <c r="P50" s="1"/>
      <c r="Q50" s="1"/>
    </row>
    <row r="51" spans="1:17" s="61" customFormat="1" x14ac:dyDescent="0.25">
      <c r="A51" s="113" t="s">
        <v>71</v>
      </c>
      <c r="B51" s="60" t="s">
        <v>13</v>
      </c>
      <c r="C51" s="60" t="s">
        <v>14</v>
      </c>
      <c r="D51" s="59" t="s">
        <v>15</v>
      </c>
      <c r="E51" s="108" t="s">
        <v>72</v>
      </c>
      <c r="F51" s="111">
        <v>2500000</v>
      </c>
      <c r="G51" s="110">
        <v>0</v>
      </c>
      <c r="H51" s="110">
        <v>2500000</v>
      </c>
      <c r="I51" s="110">
        <v>2500000</v>
      </c>
      <c r="J51" s="110">
        <v>2500000</v>
      </c>
      <c r="K51" s="112"/>
      <c r="L51" s="112"/>
      <c r="M51" s="1"/>
      <c r="N51" s="1"/>
      <c r="O51" s="1"/>
      <c r="P51" s="1"/>
      <c r="Q51" s="1"/>
    </row>
    <row r="52" spans="1:17" s="61" customFormat="1" x14ac:dyDescent="0.25">
      <c r="A52" s="113" t="s">
        <v>71</v>
      </c>
      <c r="B52" s="60" t="s">
        <v>68</v>
      </c>
      <c r="C52" s="60" t="s">
        <v>69</v>
      </c>
      <c r="D52" s="59" t="s">
        <v>15</v>
      </c>
      <c r="E52" s="108" t="s">
        <v>72</v>
      </c>
      <c r="F52" s="111">
        <v>5855000</v>
      </c>
      <c r="G52" s="110">
        <v>0</v>
      </c>
      <c r="H52" s="110">
        <v>5855000</v>
      </c>
      <c r="I52" s="110">
        <v>0</v>
      </c>
      <c r="J52" s="110">
        <v>0</v>
      </c>
      <c r="K52" s="112"/>
      <c r="L52" s="112"/>
      <c r="M52" s="1"/>
      <c r="N52" s="1"/>
      <c r="O52" s="1"/>
      <c r="P52" s="1"/>
      <c r="Q52" s="1"/>
    </row>
    <row r="53" spans="1:17" s="9" customFormat="1" ht="42.75" x14ac:dyDescent="0.25">
      <c r="A53" s="58" t="s">
        <v>232</v>
      </c>
      <c r="B53" s="38" t="s">
        <v>13</v>
      </c>
      <c r="C53" s="38" t="s">
        <v>14</v>
      </c>
      <c r="D53" s="37" t="s">
        <v>15</v>
      </c>
      <c r="E53" s="36" t="s">
        <v>233</v>
      </c>
      <c r="F53" s="40">
        <f t="shared" ref="F53:J53" si="19">SUM(F54:F57)</f>
        <v>434070000</v>
      </c>
      <c r="G53" s="40">
        <f t="shared" si="19"/>
        <v>0</v>
      </c>
      <c r="H53" s="40">
        <f t="shared" si="19"/>
        <v>430858000</v>
      </c>
      <c r="I53" s="40">
        <f t="shared" si="19"/>
        <v>30187976.550000001</v>
      </c>
      <c r="J53" s="40">
        <f t="shared" si="19"/>
        <v>30187976.550000001</v>
      </c>
      <c r="K53" s="41">
        <f>H53/F53</f>
        <v>0.99260027184555488</v>
      </c>
      <c r="L53" s="41">
        <f>I53/F53</f>
        <v>6.9546332503974018E-2</v>
      </c>
      <c r="M53" s="1"/>
      <c r="N53" s="1"/>
      <c r="O53" s="1"/>
      <c r="P53" s="1"/>
      <c r="Q53" s="1"/>
    </row>
    <row r="54" spans="1:17" s="137" customFormat="1" ht="28.5" x14ac:dyDescent="0.25">
      <c r="A54" s="129" t="s">
        <v>73</v>
      </c>
      <c r="B54" s="131" t="s">
        <v>13</v>
      </c>
      <c r="C54" s="131" t="s">
        <v>14</v>
      </c>
      <c r="D54" s="130" t="s">
        <v>15</v>
      </c>
      <c r="E54" s="132" t="s">
        <v>74</v>
      </c>
      <c r="F54" s="134">
        <v>200000</v>
      </c>
      <c r="G54" s="133">
        <v>0</v>
      </c>
      <c r="H54" s="133">
        <v>200000</v>
      </c>
      <c r="I54" s="133">
        <v>199976.55</v>
      </c>
      <c r="J54" s="133">
        <v>199976.55</v>
      </c>
      <c r="K54" s="135"/>
      <c r="L54" s="135"/>
      <c r="M54" s="136"/>
      <c r="N54" s="136"/>
      <c r="O54" s="136"/>
      <c r="P54" s="136"/>
      <c r="Q54" s="136"/>
    </row>
    <row r="55" spans="1:17" s="137" customFormat="1" ht="28.5" x14ac:dyDescent="0.25">
      <c r="A55" s="129" t="s">
        <v>73</v>
      </c>
      <c r="B55" s="131" t="s">
        <v>68</v>
      </c>
      <c r="C55" s="131" t="s">
        <v>69</v>
      </c>
      <c r="D55" s="130" t="s">
        <v>15</v>
      </c>
      <c r="E55" s="132" t="s">
        <v>74</v>
      </c>
      <c r="F55" s="134">
        <v>670000</v>
      </c>
      <c r="G55" s="133">
        <v>0</v>
      </c>
      <c r="H55" s="133">
        <v>670000</v>
      </c>
      <c r="I55" s="133">
        <v>0</v>
      </c>
      <c r="J55" s="133">
        <v>0</v>
      </c>
      <c r="K55" s="135"/>
      <c r="L55" s="135"/>
      <c r="M55" s="136"/>
      <c r="N55" s="136"/>
      <c r="O55" s="136"/>
      <c r="P55" s="136"/>
      <c r="Q55" s="136"/>
    </row>
    <row r="56" spans="1:17" s="137" customFormat="1" ht="28.5" x14ac:dyDescent="0.25">
      <c r="A56" s="129" t="s">
        <v>75</v>
      </c>
      <c r="B56" s="131" t="s">
        <v>68</v>
      </c>
      <c r="C56" s="131" t="s">
        <v>69</v>
      </c>
      <c r="D56" s="130" t="s">
        <v>15</v>
      </c>
      <c r="E56" s="132" t="s">
        <v>76</v>
      </c>
      <c r="F56" s="134">
        <v>3200000</v>
      </c>
      <c r="G56" s="133">
        <v>0</v>
      </c>
      <c r="H56" s="133">
        <v>0</v>
      </c>
      <c r="I56" s="133">
        <v>0</v>
      </c>
      <c r="J56" s="133">
        <v>0</v>
      </c>
      <c r="K56" s="135"/>
      <c r="L56" s="135"/>
      <c r="M56" s="136"/>
      <c r="N56" s="136"/>
      <c r="O56" s="136"/>
      <c r="P56" s="136"/>
      <c r="Q56" s="136"/>
    </row>
    <row r="57" spans="1:17" s="137" customFormat="1" x14ac:dyDescent="0.25">
      <c r="A57" s="129" t="s">
        <v>77</v>
      </c>
      <c r="B57" s="131" t="s">
        <v>68</v>
      </c>
      <c r="C57" s="131" t="s">
        <v>69</v>
      </c>
      <c r="D57" s="130" t="s">
        <v>15</v>
      </c>
      <c r="E57" s="132" t="s">
        <v>78</v>
      </c>
      <c r="F57" s="134">
        <v>430000000</v>
      </c>
      <c r="G57" s="133">
        <v>0</v>
      </c>
      <c r="H57" s="133">
        <v>429988000</v>
      </c>
      <c r="I57" s="133">
        <v>29988000</v>
      </c>
      <c r="J57" s="133">
        <v>29988000</v>
      </c>
      <c r="K57" s="135"/>
      <c r="L57" s="135"/>
      <c r="M57" s="136"/>
      <c r="N57" s="136"/>
      <c r="O57" s="136"/>
      <c r="P57" s="136"/>
      <c r="Q57" s="136"/>
    </row>
    <row r="58" spans="1:17" s="42" customFormat="1" ht="42.75" x14ac:dyDescent="0.25">
      <c r="A58" s="58" t="s">
        <v>234</v>
      </c>
      <c r="B58" s="38"/>
      <c r="C58" s="38"/>
      <c r="D58" s="37"/>
      <c r="E58" s="36" t="s">
        <v>235</v>
      </c>
      <c r="F58" s="40">
        <f t="shared" ref="F58:J58" si="20">SUM(F59:F72)</f>
        <v>1294219290</v>
      </c>
      <c r="G58" s="40">
        <f t="shared" si="20"/>
        <v>0</v>
      </c>
      <c r="H58" s="40">
        <f t="shared" si="20"/>
        <v>1198073127.3099999</v>
      </c>
      <c r="I58" s="40">
        <f t="shared" si="20"/>
        <v>713157345.2700001</v>
      </c>
      <c r="J58" s="40">
        <f t="shared" si="20"/>
        <v>713157345.2700001</v>
      </c>
      <c r="K58" s="41">
        <f>H58/F58</f>
        <v>0.92571107274254882</v>
      </c>
      <c r="L58" s="41">
        <f>I58/F58</f>
        <v>0.55103285106343924</v>
      </c>
      <c r="M58" s="1"/>
      <c r="N58" s="1"/>
      <c r="O58" s="1"/>
      <c r="P58" s="1"/>
      <c r="Q58" s="1"/>
    </row>
    <row r="59" spans="1:17" s="9" customFormat="1" ht="28.5" x14ac:dyDescent="0.25">
      <c r="A59" s="113" t="s">
        <v>79</v>
      </c>
      <c r="B59" s="60" t="s">
        <v>13</v>
      </c>
      <c r="C59" s="60" t="s">
        <v>14</v>
      </c>
      <c r="D59" s="59" t="s">
        <v>15</v>
      </c>
      <c r="E59" s="108" t="s">
        <v>80</v>
      </c>
      <c r="F59" s="111">
        <v>3600000</v>
      </c>
      <c r="G59" s="110">
        <v>0</v>
      </c>
      <c r="H59" s="110">
        <v>3600000</v>
      </c>
      <c r="I59" s="110">
        <v>3599972.9</v>
      </c>
      <c r="J59" s="110">
        <v>3599972.9</v>
      </c>
      <c r="K59" s="112"/>
      <c r="L59" s="112"/>
      <c r="M59" s="1"/>
      <c r="N59" s="1"/>
      <c r="O59" s="1"/>
      <c r="P59" s="1"/>
      <c r="Q59" s="1"/>
    </row>
    <row r="60" spans="1:17" s="9" customFormat="1" ht="28.5" x14ac:dyDescent="0.25">
      <c r="A60" s="113" t="s">
        <v>79</v>
      </c>
      <c r="B60" s="60" t="s">
        <v>68</v>
      </c>
      <c r="C60" s="60" t="s">
        <v>69</v>
      </c>
      <c r="D60" s="59" t="s">
        <v>15</v>
      </c>
      <c r="E60" s="108" t="s">
        <v>80</v>
      </c>
      <c r="F60" s="111">
        <v>6690000</v>
      </c>
      <c r="G60" s="110">
        <v>0</v>
      </c>
      <c r="H60" s="110">
        <v>6690000</v>
      </c>
      <c r="I60" s="110">
        <v>0</v>
      </c>
      <c r="J60" s="110">
        <v>0</v>
      </c>
      <c r="K60" s="112"/>
      <c r="L60" s="112"/>
      <c r="M60" s="1"/>
      <c r="N60" s="1"/>
      <c r="O60" s="1"/>
      <c r="P60" s="1"/>
      <c r="Q60" s="1"/>
    </row>
    <row r="61" spans="1:17" s="9" customFormat="1" ht="28.5" x14ac:dyDescent="0.25">
      <c r="A61" s="113" t="s">
        <v>81</v>
      </c>
      <c r="B61" s="60" t="s">
        <v>13</v>
      </c>
      <c r="C61" s="60" t="s">
        <v>14</v>
      </c>
      <c r="D61" s="59" t="s">
        <v>15</v>
      </c>
      <c r="E61" s="108" t="s">
        <v>82</v>
      </c>
      <c r="F61" s="111">
        <v>2000000</v>
      </c>
      <c r="G61" s="110">
        <v>0</v>
      </c>
      <c r="H61" s="110">
        <v>2000000</v>
      </c>
      <c r="I61" s="110">
        <v>1999992.64</v>
      </c>
      <c r="J61" s="110">
        <v>1999992.64</v>
      </c>
      <c r="K61" s="112"/>
      <c r="L61" s="112"/>
      <c r="M61" s="1"/>
      <c r="N61" s="1"/>
      <c r="O61" s="1"/>
      <c r="P61" s="1"/>
      <c r="Q61" s="1"/>
    </row>
    <row r="62" spans="1:17" s="137" customFormat="1" ht="28.5" x14ac:dyDescent="0.25">
      <c r="A62" s="129" t="s">
        <v>81</v>
      </c>
      <c r="B62" s="131" t="s">
        <v>68</v>
      </c>
      <c r="C62" s="131" t="s">
        <v>69</v>
      </c>
      <c r="D62" s="130" t="s">
        <v>15</v>
      </c>
      <c r="E62" s="132" t="s">
        <v>82</v>
      </c>
      <c r="F62" s="134">
        <v>30180000</v>
      </c>
      <c r="G62" s="133">
        <v>0</v>
      </c>
      <c r="H62" s="133">
        <v>30016950</v>
      </c>
      <c r="I62" s="133">
        <v>25836950</v>
      </c>
      <c r="J62" s="133">
        <v>25836950</v>
      </c>
      <c r="K62" s="135"/>
      <c r="L62" s="135"/>
      <c r="M62" s="136"/>
      <c r="N62" s="136"/>
      <c r="O62" s="136"/>
      <c r="P62" s="136"/>
      <c r="Q62" s="136"/>
    </row>
    <row r="63" spans="1:17" s="137" customFormat="1" ht="42.75" x14ac:dyDescent="0.25">
      <c r="A63" s="129" t="s">
        <v>83</v>
      </c>
      <c r="B63" s="131" t="s">
        <v>13</v>
      </c>
      <c r="C63" s="131" t="s">
        <v>14</v>
      </c>
      <c r="D63" s="130" t="s">
        <v>15</v>
      </c>
      <c r="E63" s="132" t="s">
        <v>84</v>
      </c>
      <c r="F63" s="134">
        <v>123518000</v>
      </c>
      <c r="G63" s="133">
        <v>0</v>
      </c>
      <c r="H63" s="133">
        <v>123517900</v>
      </c>
      <c r="I63" s="133">
        <v>102040969.52</v>
      </c>
      <c r="J63" s="133">
        <v>102040969.52</v>
      </c>
      <c r="K63" s="135"/>
      <c r="L63" s="135"/>
      <c r="M63" s="136"/>
      <c r="N63" s="136"/>
      <c r="O63" s="136"/>
      <c r="P63" s="136"/>
      <c r="Q63" s="136"/>
    </row>
    <row r="64" spans="1:17" s="9" customFormat="1" ht="42.75" x14ac:dyDescent="0.25">
      <c r="A64" s="113" t="s">
        <v>83</v>
      </c>
      <c r="B64" s="60" t="s">
        <v>68</v>
      </c>
      <c r="C64" s="60" t="s">
        <v>69</v>
      </c>
      <c r="D64" s="59" t="s">
        <v>15</v>
      </c>
      <c r="E64" s="108" t="s">
        <v>84</v>
      </c>
      <c r="F64" s="111">
        <v>676482000</v>
      </c>
      <c r="G64" s="110">
        <v>0</v>
      </c>
      <c r="H64" s="110">
        <v>650339000</v>
      </c>
      <c r="I64" s="110">
        <v>390891867.49000001</v>
      </c>
      <c r="J64" s="110">
        <v>390891867.49000001</v>
      </c>
      <c r="K64" s="112"/>
      <c r="L64" s="112"/>
      <c r="M64" s="1"/>
      <c r="N64" s="1"/>
      <c r="O64" s="1"/>
      <c r="P64" s="1"/>
      <c r="Q64" s="1"/>
    </row>
    <row r="65" spans="1:17" s="9" customFormat="1" ht="42.75" x14ac:dyDescent="0.25">
      <c r="A65" s="113" t="s">
        <v>85</v>
      </c>
      <c r="B65" s="60" t="s">
        <v>13</v>
      </c>
      <c r="C65" s="60" t="s">
        <v>14</v>
      </c>
      <c r="D65" s="59" t="s">
        <v>15</v>
      </c>
      <c r="E65" s="108" t="s">
        <v>86</v>
      </c>
      <c r="F65" s="111">
        <v>9500000</v>
      </c>
      <c r="G65" s="110">
        <v>0</v>
      </c>
      <c r="H65" s="110">
        <v>9500000</v>
      </c>
      <c r="I65" s="110">
        <v>9499870.3699999992</v>
      </c>
      <c r="J65" s="110">
        <v>9499870.3699999992</v>
      </c>
      <c r="K65" s="112"/>
      <c r="L65" s="112"/>
      <c r="M65" s="1"/>
      <c r="N65" s="1"/>
      <c r="O65" s="1"/>
      <c r="P65" s="1"/>
      <c r="Q65" s="1"/>
    </row>
    <row r="66" spans="1:17" s="9" customFormat="1" ht="42.75" x14ac:dyDescent="0.25">
      <c r="A66" s="113" t="s">
        <v>85</v>
      </c>
      <c r="B66" s="60" t="s">
        <v>68</v>
      </c>
      <c r="C66" s="60" t="s">
        <v>69</v>
      </c>
      <c r="D66" s="59" t="s">
        <v>15</v>
      </c>
      <c r="E66" s="108" t="s">
        <v>86</v>
      </c>
      <c r="F66" s="111">
        <v>115546500</v>
      </c>
      <c r="G66" s="110">
        <v>0</v>
      </c>
      <c r="H66" s="110">
        <v>115415337</v>
      </c>
      <c r="I66" s="110">
        <v>31446500</v>
      </c>
      <c r="J66" s="110">
        <v>31446500</v>
      </c>
      <c r="K66" s="112"/>
      <c r="L66" s="112"/>
      <c r="M66" s="1"/>
      <c r="N66" s="1"/>
      <c r="O66" s="1"/>
      <c r="P66" s="1"/>
      <c r="Q66" s="1"/>
    </row>
    <row r="67" spans="1:17" s="9" customFormat="1" x14ac:dyDescent="0.25">
      <c r="A67" s="113" t="s">
        <v>87</v>
      </c>
      <c r="B67" s="60" t="s">
        <v>13</v>
      </c>
      <c r="C67" s="60" t="s">
        <v>14</v>
      </c>
      <c r="D67" s="59" t="s">
        <v>15</v>
      </c>
      <c r="E67" s="108" t="s">
        <v>88</v>
      </c>
      <c r="F67" s="111">
        <v>18000000</v>
      </c>
      <c r="G67" s="110">
        <v>0</v>
      </c>
      <c r="H67" s="110">
        <v>18000000</v>
      </c>
      <c r="I67" s="110">
        <v>17999858.32</v>
      </c>
      <c r="J67" s="110">
        <v>17999858.32</v>
      </c>
      <c r="K67" s="112"/>
      <c r="L67" s="112"/>
      <c r="M67" s="1"/>
      <c r="N67" s="1"/>
      <c r="O67" s="1"/>
      <c r="P67" s="1"/>
      <c r="Q67" s="1"/>
    </row>
    <row r="68" spans="1:17" s="9" customFormat="1" x14ac:dyDescent="0.25">
      <c r="A68" s="113" t="s">
        <v>87</v>
      </c>
      <c r="B68" s="60" t="s">
        <v>68</v>
      </c>
      <c r="C68" s="60" t="s">
        <v>69</v>
      </c>
      <c r="D68" s="59" t="s">
        <v>15</v>
      </c>
      <c r="E68" s="108" t="s">
        <v>88</v>
      </c>
      <c r="F68" s="111">
        <v>120778215</v>
      </c>
      <c r="G68" s="110">
        <v>0</v>
      </c>
      <c r="H68" s="110">
        <v>95702718</v>
      </c>
      <c r="I68" s="110">
        <v>3270170</v>
      </c>
      <c r="J68" s="110">
        <v>3270170</v>
      </c>
      <c r="K68" s="112"/>
      <c r="L68" s="112"/>
      <c r="M68" s="1"/>
      <c r="N68" s="1"/>
      <c r="O68" s="1"/>
      <c r="P68" s="1"/>
      <c r="Q68" s="1"/>
    </row>
    <row r="69" spans="1:17" s="9" customFormat="1" ht="28.5" x14ac:dyDescent="0.25">
      <c r="A69" s="113" t="s">
        <v>89</v>
      </c>
      <c r="B69" s="60" t="s">
        <v>13</v>
      </c>
      <c r="C69" s="60" t="s">
        <v>14</v>
      </c>
      <c r="D69" s="59" t="s">
        <v>15</v>
      </c>
      <c r="E69" s="108" t="s">
        <v>90</v>
      </c>
      <c r="F69" s="111">
        <v>4000000</v>
      </c>
      <c r="G69" s="110">
        <v>0</v>
      </c>
      <c r="H69" s="110">
        <v>4000000</v>
      </c>
      <c r="I69" s="110">
        <v>4000000</v>
      </c>
      <c r="J69" s="110">
        <v>4000000</v>
      </c>
      <c r="K69" s="112"/>
      <c r="L69" s="112"/>
      <c r="M69" s="1"/>
      <c r="N69" s="1"/>
      <c r="O69" s="1"/>
      <c r="P69" s="1"/>
      <c r="Q69" s="1"/>
    </row>
    <row r="70" spans="1:17" s="9" customFormat="1" ht="28.5" x14ac:dyDescent="0.25">
      <c r="A70" s="113" t="s">
        <v>89</v>
      </c>
      <c r="B70" s="60" t="s">
        <v>68</v>
      </c>
      <c r="C70" s="60" t="s">
        <v>69</v>
      </c>
      <c r="D70" s="59" t="s">
        <v>15</v>
      </c>
      <c r="E70" s="108" t="s">
        <v>90</v>
      </c>
      <c r="F70" s="111">
        <v>8360000</v>
      </c>
      <c r="G70" s="110">
        <v>0</v>
      </c>
      <c r="H70" s="110">
        <v>8360000</v>
      </c>
      <c r="I70" s="110">
        <v>0</v>
      </c>
      <c r="J70" s="110">
        <v>0</v>
      </c>
      <c r="K70" s="112"/>
      <c r="L70" s="112"/>
      <c r="M70" s="1"/>
      <c r="N70" s="1"/>
      <c r="O70" s="1"/>
      <c r="P70" s="1"/>
      <c r="Q70" s="1"/>
    </row>
    <row r="71" spans="1:17" s="137" customFormat="1" x14ac:dyDescent="0.25">
      <c r="A71" s="129" t="s">
        <v>91</v>
      </c>
      <c r="B71" s="131" t="s">
        <v>13</v>
      </c>
      <c r="C71" s="131" t="s">
        <v>14</v>
      </c>
      <c r="D71" s="130" t="s">
        <v>15</v>
      </c>
      <c r="E71" s="132" t="s">
        <v>92</v>
      </c>
      <c r="F71" s="134">
        <v>80000000</v>
      </c>
      <c r="G71" s="133">
        <v>0</v>
      </c>
      <c r="H71" s="133">
        <v>67066808.310000002</v>
      </c>
      <c r="I71" s="133">
        <v>67066781.030000001</v>
      </c>
      <c r="J71" s="133">
        <v>67066781.030000001</v>
      </c>
      <c r="K71" s="135"/>
      <c r="L71" s="135"/>
      <c r="M71" s="136"/>
      <c r="N71" s="136"/>
      <c r="O71" s="136"/>
      <c r="P71" s="136"/>
      <c r="Q71" s="136"/>
    </row>
    <row r="72" spans="1:17" s="9" customFormat="1" x14ac:dyDescent="0.25">
      <c r="A72" s="113" t="s">
        <v>91</v>
      </c>
      <c r="B72" s="60" t="s">
        <v>68</v>
      </c>
      <c r="C72" s="60" t="s">
        <v>69</v>
      </c>
      <c r="D72" s="59" t="s">
        <v>15</v>
      </c>
      <c r="E72" s="108" t="s">
        <v>92</v>
      </c>
      <c r="F72" s="111">
        <v>95564575</v>
      </c>
      <c r="G72" s="110">
        <v>0</v>
      </c>
      <c r="H72" s="110">
        <v>63864414</v>
      </c>
      <c r="I72" s="110">
        <v>55504413</v>
      </c>
      <c r="J72" s="110">
        <v>55504413</v>
      </c>
      <c r="K72" s="112"/>
      <c r="L72" s="112"/>
      <c r="M72" s="1"/>
      <c r="N72" s="1"/>
      <c r="O72" s="1"/>
      <c r="P72" s="1"/>
      <c r="Q72" s="1"/>
    </row>
    <row r="73" spans="1:17" s="9" customFormat="1" ht="28.5" x14ac:dyDescent="0.25">
      <c r="A73" s="58" t="s">
        <v>236</v>
      </c>
      <c r="B73" s="38"/>
      <c r="C73" s="38"/>
      <c r="D73" s="37"/>
      <c r="E73" s="36" t="s">
        <v>237</v>
      </c>
      <c r="F73" s="40">
        <f t="shared" ref="F73:J73" si="21">SUM(F74:F81)</f>
        <v>276345510</v>
      </c>
      <c r="G73" s="40">
        <f t="shared" si="21"/>
        <v>0</v>
      </c>
      <c r="H73" s="40">
        <f t="shared" si="21"/>
        <v>276345510</v>
      </c>
      <c r="I73" s="40">
        <f t="shared" si="21"/>
        <v>115419105.93000001</v>
      </c>
      <c r="J73" s="40">
        <f t="shared" si="21"/>
        <v>115419105.93000001</v>
      </c>
      <c r="K73" s="41">
        <f>H73/F73</f>
        <v>1</v>
      </c>
      <c r="L73" s="41">
        <f>I73/F73</f>
        <v>0.41766231674978183</v>
      </c>
      <c r="M73" s="1"/>
      <c r="N73" s="1"/>
      <c r="O73" s="1"/>
      <c r="P73" s="1"/>
      <c r="Q73" s="1"/>
    </row>
    <row r="74" spans="1:17" s="137" customFormat="1" ht="28.5" x14ac:dyDescent="0.25">
      <c r="A74" s="129" t="s">
        <v>93</v>
      </c>
      <c r="B74" s="131" t="s">
        <v>13</v>
      </c>
      <c r="C74" s="131" t="s">
        <v>14</v>
      </c>
      <c r="D74" s="130" t="s">
        <v>15</v>
      </c>
      <c r="E74" s="132" t="s">
        <v>94</v>
      </c>
      <c r="F74" s="134">
        <v>66000000</v>
      </c>
      <c r="G74" s="133">
        <v>0</v>
      </c>
      <c r="H74" s="133">
        <v>66000000</v>
      </c>
      <c r="I74" s="133">
        <v>65998674.200000003</v>
      </c>
      <c r="J74" s="133">
        <v>65998674.200000003</v>
      </c>
      <c r="K74" s="135"/>
      <c r="L74" s="135"/>
      <c r="M74" s="136"/>
      <c r="N74" s="136"/>
      <c r="O74" s="136"/>
      <c r="P74" s="136"/>
      <c r="Q74" s="136"/>
    </row>
    <row r="75" spans="1:17" s="137" customFormat="1" ht="28.5" x14ac:dyDescent="0.25">
      <c r="A75" s="129" t="s">
        <v>93</v>
      </c>
      <c r="B75" s="131" t="s">
        <v>68</v>
      </c>
      <c r="C75" s="131" t="s">
        <v>69</v>
      </c>
      <c r="D75" s="130" t="s">
        <v>15</v>
      </c>
      <c r="E75" s="132" t="s">
        <v>94</v>
      </c>
      <c r="F75" s="134">
        <v>101145390</v>
      </c>
      <c r="G75" s="133">
        <v>0</v>
      </c>
      <c r="H75" s="133">
        <v>101145390</v>
      </c>
      <c r="I75" s="133">
        <v>775390</v>
      </c>
      <c r="J75" s="133">
        <v>775390</v>
      </c>
      <c r="K75" s="135"/>
      <c r="L75" s="135"/>
      <c r="M75" s="136"/>
      <c r="N75" s="136"/>
      <c r="O75" s="136"/>
      <c r="P75" s="136"/>
      <c r="Q75" s="136"/>
    </row>
    <row r="76" spans="1:17" s="137" customFormat="1" x14ac:dyDescent="0.25">
      <c r="A76" s="129" t="s">
        <v>95</v>
      </c>
      <c r="B76" s="131" t="s">
        <v>13</v>
      </c>
      <c r="C76" s="131" t="s">
        <v>14</v>
      </c>
      <c r="D76" s="130" t="s">
        <v>15</v>
      </c>
      <c r="E76" s="108" t="s">
        <v>70</v>
      </c>
      <c r="F76" s="134">
        <v>800000</v>
      </c>
      <c r="G76" s="133">
        <v>0</v>
      </c>
      <c r="H76" s="133">
        <v>800000</v>
      </c>
      <c r="I76" s="133">
        <v>799925.58</v>
      </c>
      <c r="J76" s="133">
        <v>799925.58</v>
      </c>
      <c r="K76" s="135"/>
      <c r="L76" s="135"/>
      <c r="M76" s="136"/>
      <c r="N76" s="136"/>
      <c r="O76" s="136"/>
      <c r="P76" s="136"/>
      <c r="Q76" s="136"/>
    </row>
    <row r="77" spans="1:17" s="137" customFormat="1" x14ac:dyDescent="0.25">
      <c r="A77" s="129" t="s">
        <v>95</v>
      </c>
      <c r="B77" s="131" t="s">
        <v>68</v>
      </c>
      <c r="C77" s="131" t="s">
        <v>69</v>
      </c>
      <c r="D77" s="130" t="s">
        <v>15</v>
      </c>
      <c r="E77" s="132" t="s">
        <v>70</v>
      </c>
      <c r="F77" s="134">
        <v>2000000</v>
      </c>
      <c r="G77" s="133">
        <v>0</v>
      </c>
      <c r="H77" s="133">
        <v>2000000</v>
      </c>
      <c r="I77" s="133">
        <v>0</v>
      </c>
      <c r="J77" s="133">
        <v>0</v>
      </c>
      <c r="K77" s="135"/>
      <c r="L77" s="135"/>
      <c r="M77" s="136"/>
      <c r="N77" s="136"/>
      <c r="O77" s="136"/>
      <c r="P77" s="136"/>
      <c r="Q77" s="136"/>
    </row>
    <row r="78" spans="1:17" s="137" customFormat="1" ht="28.5" x14ac:dyDescent="0.25">
      <c r="A78" s="129" t="s">
        <v>96</v>
      </c>
      <c r="B78" s="131" t="s">
        <v>68</v>
      </c>
      <c r="C78" s="131" t="s">
        <v>69</v>
      </c>
      <c r="D78" s="130" t="s">
        <v>15</v>
      </c>
      <c r="E78" s="132" t="s">
        <v>97</v>
      </c>
      <c r="F78" s="134">
        <v>400000</v>
      </c>
      <c r="G78" s="133">
        <v>0</v>
      </c>
      <c r="H78" s="133">
        <v>400000</v>
      </c>
      <c r="I78" s="133">
        <v>400000</v>
      </c>
      <c r="J78" s="133">
        <v>400000</v>
      </c>
      <c r="K78" s="135"/>
      <c r="L78" s="135"/>
      <c r="M78" s="136"/>
      <c r="N78" s="136"/>
      <c r="O78" s="136"/>
      <c r="P78" s="136"/>
      <c r="Q78" s="136"/>
    </row>
    <row r="79" spans="1:17" s="137" customFormat="1" x14ac:dyDescent="0.25">
      <c r="A79" s="129" t="s">
        <v>98</v>
      </c>
      <c r="B79" s="131" t="s">
        <v>13</v>
      </c>
      <c r="C79" s="131" t="s">
        <v>14</v>
      </c>
      <c r="D79" s="130" t="s">
        <v>15</v>
      </c>
      <c r="E79" s="132" t="s">
        <v>99</v>
      </c>
      <c r="F79" s="134">
        <v>47150000</v>
      </c>
      <c r="G79" s="133">
        <v>0</v>
      </c>
      <c r="H79" s="133">
        <v>47150000</v>
      </c>
      <c r="I79" s="133">
        <v>47149996.149999999</v>
      </c>
      <c r="J79" s="133">
        <v>47149996.149999999</v>
      </c>
      <c r="K79" s="135"/>
      <c r="L79" s="135"/>
      <c r="M79" s="136"/>
      <c r="N79" s="136"/>
      <c r="O79" s="136"/>
      <c r="P79" s="136"/>
      <c r="Q79" s="136"/>
    </row>
    <row r="80" spans="1:17" s="137" customFormat="1" x14ac:dyDescent="0.25">
      <c r="A80" s="138" t="s">
        <v>98</v>
      </c>
      <c r="B80" s="140" t="s">
        <v>68</v>
      </c>
      <c r="C80" s="140" t="s">
        <v>69</v>
      </c>
      <c r="D80" s="139" t="s">
        <v>15</v>
      </c>
      <c r="E80" s="141" t="s">
        <v>99</v>
      </c>
      <c r="F80" s="143">
        <v>58850120</v>
      </c>
      <c r="G80" s="142">
        <v>0</v>
      </c>
      <c r="H80" s="142">
        <v>58850120</v>
      </c>
      <c r="I80" s="142">
        <v>295120</v>
      </c>
      <c r="J80" s="142">
        <v>295120</v>
      </c>
      <c r="K80" s="144"/>
      <c r="L80" s="144"/>
      <c r="M80" s="136"/>
      <c r="N80" s="136"/>
      <c r="O80" s="136"/>
      <c r="P80" s="136"/>
      <c r="Q80" s="136"/>
    </row>
    <row r="81" spans="1:17" s="137" customFormat="1" ht="28.5" x14ac:dyDescent="0.25">
      <c r="A81" s="138" t="s">
        <v>100</v>
      </c>
      <c r="B81" s="140" t="s">
        <v>68</v>
      </c>
      <c r="C81" s="140" t="s">
        <v>69</v>
      </c>
      <c r="D81" s="139" t="s">
        <v>15</v>
      </c>
      <c r="E81" s="141" t="s">
        <v>101</v>
      </c>
      <c r="F81" s="143">
        <v>0</v>
      </c>
      <c r="G81" s="142">
        <v>0</v>
      </c>
      <c r="H81" s="142">
        <v>0</v>
      </c>
      <c r="I81" s="142">
        <v>0</v>
      </c>
      <c r="J81" s="142">
        <v>0</v>
      </c>
      <c r="K81" s="144"/>
      <c r="L81" s="144"/>
      <c r="M81" s="136"/>
      <c r="N81" s="136"/>
      <c r="O81" s="136"/>
      <c r="P81" s="136"/>
      <c r="Q81" s="136"/>
    </row>
    <row r="82" spans="1:17" s="22" customFormat="1" ht="27" customHeight="1" x14ac:dyDescent="0.3">
      <c r="A82" s="62" t="s">
        <v>238</v>
      </c>
      <c r="B82" s="64"/>
      <c r="C82" s="64"/>
      <c r="D82" s="63"/>
      <c r="E82" s="65" t="s">
        <v>239</v>
      </c>
      <c r="F82" s="66">
        <f t="shared" ref="F82:J82" si="22">SUM(F83+F95+F99+F112+F118)</f>
        <v>37005974263</v>
      </c>
      <c r="G82" s="66">
        <f t="shared" si="22"/>
        <v>0</v>
      </c>
      <c r="H82" s="66">
        <f t="shared" si="22"/>
        <v>34264363605.049995</v>
      </c>
      <c r="I82" s="66">
        <f t="shared" si="22"/>
        <v>23726717860.380001</v>
      </c>
      <c r="J82" s="66">
        <f t="shared" si="22"/>
        <v>23639749704.619999</v>
      </c>
      <c r="K82" s="67">
        <f>H82/F82</f>
        <v>0.92591437700125157</v>
      </c>
      <c r="L82" s="67">
        <f>I82/F82</f>
        <v>0.64115911911290735</v>
      </c>
      <c r="M82" s="1"/>
      <c r="N82" s="1"/>
      <c r="O82" s="1"/>
      <c r="P82" s="1"/>
      <c r="Q82" s="1"/>
    </row>
    <row r="83" spans="1:17" s="42" customFormat="1" ht="57" x14ac:dyDescent="0.25">
      <c r="A83" s="68" t="s">
        <v>240</v>
      </c>
      <c r="B83" s="70"/>
      <c r="C83" s="70"/>
      <c r="D83" s="69"/>
      <c r="E83" s="71" t="s">
        <v>241</v>
      </c>
      <c r="F83" s="72">
        <f t="shared" ref="F83:J83" si="23">SUM(F84:F94)</f>
        <v>4446444416</v>
      </c>
      <c r="G83" s="72">
        <f t="shared" si="23"/>
        <v>0</v>
      </c>
      <c r="H83" s="72">
        <f t="shared" si="23"/>
        <v>3860771842.6199999</v>
      </c>
      <c r="I83" s="72">
        <f t="shared" si="23"/>
        <v>2912181179.1199999</v>
      </c>
      <c r="J83" s="72">
        <f t="shared" si="23"/>
        <v>2867145396.9300003</v>
      </c>
      <c r="K83" s="73">
        <f>H83/F83</f>
        <v>0.86828294282224083</v>
      </c>
      <c r="L83" s="73">
        <f>I83/F83</f>
        <v>0.65494604377395638</v>
      </c>
      <c r="M83" s="1"/>
      <c r="N83" s="1"/>
      <c r="O83" s="1"/>
      <c r="P83" s="1"/>
      <c r="Q83" s="1"/>
    </row>
    <row r="84" spans="1:17" s="137" customFormat="1" ht="28.5" x14ac:dyDescent="0.25">
      <c r="A84" s="129" t="s">
        <v>102</v>
      </c>
      <c r="B84" s="131" t="s">
        <v>13</v>
      </c>
      <c r="C84" s="131" t="s">
        <v>14</v>
      </c>
      <c r="D84" s="130" t="s">
        <v>15</v>
      </c>
      <c r="E84" s="132" t="s">
        <v>103</v>
      </c>
      <c r="F84" s="134">
        <v>4000000</v>
      </c>
      <c r="G84" s="133">
        <v>0</v>
      </c>
      <c r="H84" s="133">
        <v>2624500</v>
      </c>
      <c r="I84" s="133">
        <v>2624500</v>
      </c>
      <c r="J84" s="133">
        <v>2624500</v>
      </c>
      <c r="K84" s="135"/>
      <c r="L84" s="135"/>
      <c r="M84" s="136"/>
      <c r="N84" s="136"/>
      <c r="O84" s="136"/>
      <c r="P84" s="136"/>
      <c r="Q84" s="136"/>
    </row>
    <row r="85" spans="1:17" s="9" customFormat="1" ht="28.5" x14ac:dyDescent="0.25">
      <c r="A85" s="113" t="s">
        <v>102</v>
      </c>
      <c r="B85" s="60" t="s">
        <v>68</v>
      </c>
      <c r="C85" s="60" t="s">
        <v>69</v>
      </c>
      <c r="D85" s="59" t="s">
        <v>15</v>
      </c>
      <c r="E85" s="108" t="s">
        <v>103</v>
      </c>
      <c r="F85" s="111">
        <v>590934216</v>
      </c>
      <c r="G85" s="110">
        <v>0</v>
      </c>
      <c r="H85" s="110">
        <v>489319755.66000003</v>
      </c>
      <c r="I85" s="110">
        <v>238385078.66999999</v>
      </c>
      <c r="J85" s="110">
        <v>230026695.47999999</v>
      </c>
      <c r="K85" s="112"/>
      <c r="L85" s="112"/>
      <c r="M85" s="1"/>
      <c r="N85" s="1"/>
      <c r="O85" s="1"/>
      <c r="P85" s="1"/>
      <c r="Q85" s="1"/>
    </row>
    <row r="86" spans="1:17" s="137" customFormat="1" x14ac:dyDescent="0.25">
      <c r="A86" s="129" t="s">
        <v>104</v>
      </c>
      <c r="B86" s="131" t="s">
        <v>13</v>
      </c>
      <c r="C86" s="131" t="s">
        <v>14</v>
      </c>
      <c r="D86" s="130" t="s">
        <v>15</v>
      </c>
      <c r="E86" s="132" t="s">
        <v>105</v>
      </c>
      <c r="F86" s="134">
        <v>3000000</v>
      </c>
      <c r="G86" s="133">
        <v>0</v>
      </c>
      <c r="H86" s="133">
        <v>1386200</v>
      </c>
      <c r="I86" s="133">
        <v>1386200</v>
      </c>
      <c r="J86" s="133">
        <v>1386200</v>
      </c>
      <c r="K86" s="135"/>
      <c r="L86" s="135"/>
      <c r="M86" s="136"/>
      <c r="N86" s="136"/>
      <c r="O86" s="136"/>
      <c r="P86" s="136"/>
      <c r="Q86" s="136"/>
    </row>
    <row r="87" spans="1:17" s="137" customFormat="1" x14ac:dyDescent="0.25">
      <c r="A87" s="129" t="s">
        <v>104</v>
      </c>
      <c r="B87" s="131" t="s">
        <v>68</v>
      </c>
      <c r="C87" s="131" t="s">
        <v>69</v>
      </c>
      <c r="D87" s="130" t="s">
        <v>15</v>
      </c>
      <c r="E87" s="132" t="s">
        <v>105</v>
      </c>
      <c r="F87" s="134">
        <v>1256000000</v>
      </c>
      <c r="G87" s="133">
        <v>0</v>
      </c>
      <c r="H87" s="133">
        <v>1072573728</v>
      </c>
      <c r="I87" s="133">
        <v>652685078.49000001</v>
      </c>
      <c r="J87" s="133">
        <v>652685078.49000001</v>
      </c>
      <c r="K87" s="135"/>
      <c r="L87" s="135"/>
      <c r="M87" s="136"/>
      <c r="N87" s="136"/>
      <c r="O87" s="136"/>
      <c r="P87" s="136"/>
      <c r="Q87" s="136"/>
    </row>
    <row r="88" spans="1:17" s="137" customFormat="1" x14ac:dyDescent="0.25">
      <c r="A88" s="129" t="s">
        <v>106</v>
      </c>
      <c r="B88" s="131" t="s">
        <v>68</v>
      </c>
      <c r="C88" s="131" t="s">
        <v>69</v>
      </c>
      <c r="D88" s="130" t="s">
        <v>15</v>
      </c>
      <c r="E88" s="132" t="s">
        <v>107</v>
      </c>
      <c r="F88" s="134">
        <v>91300000</v>
      </c>
      <c r="G88" s="133">
        <v>0</v>
      </c>
      <c r="H88" s="133">
        <v>35000000</v>
      </c>
      <c r="I88" s="133">
        <v>28426890</v>
      </c>
      <c r="J88" s="133">
        <v>28426890</v>
      </c>
      <c r="K88" s="135"/>
      <c r="L88" s="135"/>
      <c r="M88" s="136"/>
      <c r="N88" s="136"/>
      <c r="O88" s="136"/>
      <c r="P88" s="136"/>
      <c r="Q88" s="136"/>
    </row>
    <row r="89" spans="1:17" s="137" customFormat="1" x14ac:dyDescent="0.25">
      <c r="A89" s="129" t="s">
        <v>108</v>
      </c>
      <c r="B89" s="131" t="s">
        <v>13</v>
      </c>
      <c r="C89" s="131" t="s">
        <v>14</v>
      </c>
      <c r="D89" s="130" t="s">
        <v>15</v>
      </c>
      <c r="E89" s="132" t="s">
        <v>109</v>
      </c>
      <c r="F89" s="134">
        <v>13000000</v>
      </c>
      <c r="G89" s="133">
        <v>0</v>
      </c>
      <c r="H89" s="133">
        <v>11476650</v>
      </c>
      <c r="I89" s="133">
        <v>11476650</v>
      </c>
      <c r="J89" s="133">
        <v>11476650</v>
      </c>
      <c r="K89" s="135"/>
      <c r="L89" s="135"/>
      <c r="M89" s="136"/>
      <c r="N89" s="136"/>
      <c r="O89" s="136"/>
      <c r="P89" s="136"/>
      <c r="Q89" s="136"/>
    </row>
    <row r="90" spans="1:17" s="137" customFormat="1" x14ac:dyDescent="0.25">
      <c r="A90" s="129" t="s">
        <v>108</v>
      </c>
      <c r="B90" s="131" t="s">
        <v>68</v>
      </c>
      <c r="C90" s="131" t="s">
        <v>69</v>
      </c>
      <c r="D90" s="130" t="s">
        <v>15</v>
      </c>
      <c r="E90" s="132" t="s">
        <v>109</v>
      </c>
      <c r="F90" s="134">
        <v>600000</v>
      </c>
      <c r="G90" s="133">
        <v>0</v>
      </c>
      <c r="H90" s="133">
        <v>0</v>
      </c>
      <c r="I90" s="133">
        <v>0</v>
      </c>
      <c r="J90" s="133">
        <v>0</v>
      </c>
      <c r="K90" s="135"/>
      <c r="L90" s="135"/>
      <c r="M90" s="136"/>
      <c r="N90" s="136"/>
      <c r="O90" s="136"/>
      <c r="P90" s="136"/>
      <c r="Q90" s="136"/>
    </row>
    <row r="91" spans="1:17" s="137" customFormat="1" x14ac:dyDescent="0.25">
      <c r="A91" s="129" t="s">
        <v>110</v>
      </c>
      <c r="B91" s="131" t="s">
        <v>13</v>
      </c>
      <c r="C91" s="131" t="s">
        <v>14</v>
      </c>
      <c r="D91" s="130" t="s">
        <v>15</v>
      </c>
      <c r="E91" s="132" t="s">
        <v>111</v>
      </c>
      <c r="F91" s="134">
        <v>193000000</v>
      </c>
      <c r="G91" s="133">
        <v>0</v>
      </c>
      <c r="H91" s="133">
        <v>193000000</v>
      </c>
      <c r="I91" s="133">
        <v>179178659</v>
      </c>
      <c r="J91" s="133">
        <v>179178659</v>
      </c>
      <c r="K91" s="135"/>
      <c r="L91" s="135"/>
      <c r="M91" s="136"/>
      <c r="N91" s="136"/>
      <c r="O91" s="136"/>
      <c r="P91" s="136"/>
      <c r="Q91" s="136"/>
    </row>
    <row r="92" spans="1:17" s="137" customFormat="1" x14ac:dyDescent="0.25">
      <c r="A92" s="129" t="s">
        <v>110</v>
      </c>
      <c r="B92" s="131" t="s">
        <v>68</v>
      </c>
      <c r="C92" s="131" t="s">
        <v>69</v>
      </c>
      <c r="D92" s="130" t="s">
        <v>15</v>
      </c>
      <c r="E92" s="132" t="s">
        <v>111</v>
      </c>
      <c r="F92" s="134">
        <v>394200000</v>
      </c>
      <c r="G92" s="133">
        <v>0</v>
      </c>
      <c r="H92" s="133">
        <v>394200000</v>
      </c>
      <c r="I92" s="133">
        <v>149583143</v>
      </c>
      <c r="J92" s="133">
        <v>149583143</v>
      </c>
      <c r="K92" s="135"/>
      <c r="L92" s="135"/>
      <c r="M92" s="136"/>
      <c r="N92" s="136"/>
      <c r="O92" s="136"/>
      <c r="P92" s="136"/>
      <c r="Q92" s="136"/>
    </row>
    <row r="93" spans="1:17" s="9" customFormat="1" ht="28.5" x14ac:dyDescent="0.25">
      <c r="A93" s="113" t="s">
        <v>112</v>
      </c>
      <c r="B93" s="60" t="s">
        <v>13</v>
      </c>
      <c r="C93" s="60" t="s">
        <v>14</v>
      </c>
      <c r="D93" s="59" t="s">
        <v>15</v>
      </c>
      <c r="E93" s="108" t="s">
        <v>113</v>
      </c>
      <c r="F93" s="111">
        <v>125000000</v>
      </c>
      <c r="G93" s="110">
        <v>0</v>
      </c>
      <c r="H93" s="110">
        <v>70772189.450000003</v>
      </c>
      <c r="I93" s="110">
        <v>70772189.450000003</v>
      </c>
      <c r="J93" s="110">
        <v>70772189.450000003</v>
      </c>
      <c r="K93" s="112"/>
      <c r="L93" s="112"/>
      <c r="M93" s="1"/>
      <c r="N93" s="1"/>
      <c r="O93" s="1"/>
      <c r="P93" s="1"/>
      <c r="Q93" s="1"/>
    </row>
    <row r="94" spans="1:17" s="9" customFormat="1" ht="28.5" x14ac:dyDescent="0.25">
      <c r="A94" s="113" t="s">
        <v>112</v>
      </c>
      <c r="B94" s="60" t="s">
        <v>68</v>
      </c>
      <c r="C94" s="60" t="s">
        <v>69</v>
      </c>
      <c r="D94" s="59" t="s">
        <v>15</v>
      </c>
      <c r="E94" s="108" t="s">
        <v>113</v>
      </c>
      <c r="F94" s="111">
        <v>1775410200</v>
      </c>
      <c r="G94" s="110">
        <v>0</v>
      </c>
      <c r="H94" s="110">
        <v>1590418819.51</v>
      </c>
      <c r="I94" s="110">
        <v>1577662790.51</v>
      </c>
      <c r="J94" s="110">
        <v>1540985391.51</v>
      </c>
      <c r="K94" s="112"/>
      <c r="L94" s="112"/>
      <c r="M94" s="1"/>
      <c r="N94" s="1"/>
      <c r="O94" s="1"/>
      <c r="P94" s="1"/>
      <c r="Q94" s="1"/>
    </row>
    <row r="95" spans="1:17" ht="42.75" x14ac:dyDescent="0.25">
      <c r="A95" s="58" t="s">
        <v>242</v>
      </c>
      <c r="B95" s="38"/>
      <c r="C95" s="38"/>
      <c r="D95" s="37"/>
      <c r="E95" s="36" t="s">
        <v>243</v>
      </c>
      <c r="F95" s="40">
        <f t="shared" ref="F95:J95" si="24">SUM(F96:F98)</f>
        <v>7944279596</v>
      </c>
      <c r="G95" s="40">
        <f t="shared" si="24"/>
        <v>0</v>
      </c>
      <c r="H95" s="40">
        <f t="shared" si="24"/>
        <v>7645938233.0600004</v>
      </c>
      <c r="I95" s="40">
        <f t="shared" si="24"/>
        <v>6370781475.3400002</v>
      </c>
      <c r="J95" s="40">
        <f t="shared" si="24"/>
        <v>6370781475.3400002</v>
      </c>
      <c r="K95" s="41">
        <f>H95/F95</f>
        <v>0.96244576247162594</v>
      </c>
      <c r="L95" s="41">
        <f>I95/F95</f>
        <v>0.80193318958055471</v>
      </c>
    </row>
    <row r="96" spans="1:17" s="137" customFormat="1" x14ac:dyDescent="0.25">
      <c r="A96" s="129" t="s">
        <v>114</v>
      </c>
      <c r="B96" s="131" t="s">
        <v>13</v>
      </c>
      <c r="C96" s="131" t="s">
        <v>14</v>
      </c>
      <c r="D96" s="130" t="s">
        <v>15</v>
      </c>
      <c r="E96" s="132" t="s">
        <v>115</v>
      </c>
      <c r="F96" s="134">
        <v>500732000</v>
      </c>
      <c r="G96" s="133">
        <v>0</v>
      </c>
      <c r="H96" s="133">
        <v>494848516</v>
      </c>
      <c r="I96" s="133">
        <v>484848515</v>
      </c>
      <c r="J96" s="133">
        <v>484848515</v>
      </c>
      <c r="K96" s="135"/>
      <c r="L96" s="135"/>
      <c r="M96" s="136"/>
      <c r="N96" s="136"/>
      <c r="O96" s="136"/>
      <c r="P96" s="136"/>
      <c r="Q96" s="136"/>
    </row>
    <row r="97" spans="1:17" s="137" customFormat="1" x14ac:dyDescent="0.25">
      <c r="A97" s="129" t="s">
        <v>114</v>
      </c>
      <c r="B97" s="131" t="s">
        <v>68</v>
      </c>
      <c r="C97" s="131" t="s">
        <v>69</v>
      </c>
      <c r="D97" s="130" t="s">
        <v>15</v>
      </c>
      <c r="E97" s="132" t="s">
        <v>115</v>
      </c>
      <c r="F97" s="134">
        <v>2207826096</v>
      </c>
      <c r="G97" s="133">
        <v>0</v>
      </c>
      <c r="H97" s="133">
        <v>2193195819</v>
      </c>
      <c r="I97" s="133">
        <v>1714220308.3</v>
      </c>
      <c r="J97" s="133">
        <v>1714220308.3</v>
      </c>
      <c r="K97" s="135"/>
      <c r="L97" s="135"/>
      <c r="M97" s="136"/>
      <c r="N97" s="136"/>
      <c r="O97" s="136"/>
      <c r="P97" s="136"/>
      <c r="Q97" s="136"/>
    </row>
    <row r="98" spans="1:17" s="137" customFormat="1" x14ac:dyDescent="0.25">
      <c r="A98" s="129" t="s">
        <v>116</v>
      </c>
      <c r="B98" s="131" t="s">
        <v>68</v>
      </c>
      <c r="C98" s="131" t="s">
        <v>69</v>
      </c>
      <c r="D98" s="130" t="s">
        <v>15</v>
      </c>
      <c r="E98" s="132" t="s">
        <v>117</v>
      </c>
      <c r="F98" s="134">
        <v>5235721500</v>
      </c>
      <c r="G98" s="133">
        <v>0</v>
      </c>
      <c r="H98" s="133">
        <v>4957893898.0600004</v>
      </c>
      <c r="I98" s="133">
        <v>4171712652.04</v>
      </c>
      <c r="J98" s="133">
        <v>4171712652.04</v>
      </c>
      <c r="K98" s="135"/>
      <c r="L98" s="135"/>
      <c r="M98" s="136"/>
      <c r="N98" s="136"/>
      <c r="O98" s="136"/>
      <c r="P98" s="136"/>
      <c r="Q98" s="136"/>
    </row>
    <row r="99" spans="1:17" ht="28.5" x14ac:dyDescent="0.25">
      <c r="A99" s="58" t="s">
        <v>244</v>
      </c>
      <c r="B99" s="38"/>
      <c r="C99" s="38"/>
      <c r="D99" s="37"/>
      <c r="E99" s="36" t="s">
        <v>245</v>
      </c>
      <c r="F99" s="40">
        <f t="shared" ref="F99:J99" si="25">SUM(F100:F111)</f>
        <v>21920450251</v>
      </c>
      <c r="G99" s="40">
        <f t="shared" si="25"/>
        <v>0</v>
      </c>
      <c r="H99" s="40">
        <f t="shared" si="25"/>
        <v>20932376930.239998</v>
      </c>
      <c r="I99" s="40">
        <f t="shared" si="25"/>
        <v>12697165041.33</v>
      </c>
      <c r="J99" s="40">
        <f t="shared" si="25"/>
        <v>12661469163.65</v>
      </c>
      <c r="K99" s="41">
        <f>H99/F99</f>
        <v>0.95492458825224513</v>
      </c>
      <c r="L99" s="41">
        <f>I99/F99</f>
        <v>0.57923833205710551</v>
      </c>
    </row>
    <row r="100" spans="1:17" s="9" customFormat="1" x14ac:dyDescent="0.25">
      <c r="A100" s="113" t="s">
        <v>118</v>
      </c>
      <c r="B100" s="60" t="s">
        <v>13</v>
      </c>
      <c r="C100" s="60" t="s">
        <v>14</v>
      </c>
      <c r="D100" s="59" t="s">
        <v>15</v>
      </c>
      <c r="E100" s="108" t="s">
        <v>119</v>
      </c>
      <c r="F100" s="111">
        <v>12000000</v>
      </c>
      <c r="G100" s="110">
        <v>0</v>
      </c>
      <c r="H100" s="110">
        <v>12000000</v>
      </c>
      <c r="I100" s="110">
        <v>12000000</v>
      </c>
      <c r="J100" s="110">
        <v>12000000</v>
      </c>
      <c r="K100" s="112"/>
      <c r="L100" s="112"/>
      <c r="M100" s="1"/>
      <c r="N100" s="1"/>
      <c r="O100" s="1"/>
      <c r="P100" s="1"/>
      <c r="Q100" s="1"/>
    </row>
    <row r="101" spans="1:17" s="9" customFormat="1" x14ac:dyDescent="0.25">
      <c r="A101" s="113" t="s">
        <v>118</v>
      </c>
      <c r="B101" s="60" t="s">
        <v>68</v>
      </c>
      <c r="C101" s="60" t="s">
        <v>69</v>
      </c>
      <c r="D101" s="59" t="s">
        <v>15</v>
      </c>
      <c r="E101" s="108" t="s">
        <v>119</v>
      </c>
      <c r="F101" s="111">
        <v>1876804342</v>
      </c>
      <c r="G101" s="110">
        <v>0</v>
      </c>
      <c r="H101" s="110">
        <v>1744316665</v>
      </c>
      <c r="I101" s="110">
        <v>1049616665</v>
      </c>
      <c r="J101" s="110">
        <v>1037616665</v>
      </c>
      <c r="K101" s="112"/>
      <c r="L101" s="112"/>
      <c r="M101" s="1"/>
      <c r="N101" s="1"/>
      <c r="O101" s="1"/>
      <c r="P101" s="1"/>
      <c r="Q101" s="1"/>
    </row>
    <row r="102" spans="1:17" s="9" customFormat="1" ht="57" x14ac:dyDescent="0.25">
      <c r="A102" s="113" t="s">
        <v>120</v>
      </c>
      <c r="B102" s="60" t="s">
        <v>13</v>
      </c>
      <c r="C102" s="60" t="s">
        <v>14</v>
      </c>
      <c r="D102" s="59" t="s">
        <v>15</v>
      </c>
      <c r="E102" s="108" t="s">
        <v>121</v>
      </c>
      <c r="F102" s="111">
        <v>88000000</v>
      </c>
      <c r="G102" s="110">
        <v>0</v>
      </c>
      <c r="H102" s="110">
        <v>88000000</v>
      </c>
      <c r="I102" s="110">
        <v>70400000</v>
      </c>
      <c r="J102" s="110">
        <v>70400000</v>
      </c>
      <c r="K102" s="112"/>
      <c r="L102" s="112"/>
      <c r="M102" s="1"/>
      <c r="N102" s="1"/>
      <c r="O102" s="1"/>
      <c r="P102" s="1"/>
      <c r="Q102" s="1"/>
    </row>
    <row r="103" spans="1:17" s="9" customFormat="1" ht="57" x14ac:dyDescent="0.25">
      <c r="A103" s="113" t="s">
        <v>120</v>
      </c>
      <c r="B103" s="60" t="s">
        <v>68</v>
      </c>
      <c r="C103" s="60" t="s">
        <v>69</v>
      </c>
      <c r="D103" s="59" t="s">
        <v>15</v>
      </c>
      <c r="E103" s="108" t="s">
        <v>121</v>
      </c>
      <c r="F103" s="111">
        <v>1548363166</v>
      </c>
      <c r="G103" s="110">
        <v>0</v>
      </c>
      <c r="H103" s="110">
        <v>1417894684.75</v>
      </c>
      <c r="I103" s="110">
        <v>860978081.75</v>
      </c>
      <c r="J103" s="110">
        <v>860978081.75</v>
      </c>
      <c r="K103" s="112"/>
      <c r="L103" s="112"/>
      <c r="M103" s="1"/>
      <c r="N103" s="1"/>
      <c r="O103" s="1"/>
      <c r="P103" s="1"/>
      <c r="Q103" s="1"/>
    </row>
    <row r="104" spans="1:17" s="9" customFormat="1" ht="28.5" x14ac:dyDescent="0.25">
      <c r="A104" s="113" t="s">
        <v>122</v>
      </c>
      <c r="B104" s="60" t="s">
        <v>13</v>
      </c>
      <c r="C104" s="60" t="s">
        <v>14</v>
      </c>
      <c r="D104" s="59" t="s">
        <v>15</v>
      </c>
      <c r="E104" s="108" t="s">
        <v>123</v>
      </c>
      <c r="F104" s="111">
        <v>11000000</v>
      </c>
      <c r="G104" s="110">
        <v>0</v>
      </c>
      <c r="H104" s="110">
        <v>6726536</v>
      </c>
      <c r="I104" s="110">
        <v>6726536</v>
      </c>
      <c r="J104" s="110">
        <v>6726536</v>
      </c>
      <c r="K104" s="112"/>
      <c r="L104" s="112"/>
      <c r="M104" s="1"/>
      <c r="N104" s="1"/>
      <c r="O104" s="1"/>
      <c r="P104" s="1"/>
      <c r="Q104" s="1"/>
    </row>
    <row r="105" spans="1:17" s="9" customFormat="1" ht="28.5" x14ac:dyDescent="0.25">
      <c r="A105" s="113" t="s">
        <v>122</v>
      </c>
      <c r="B105" s="60" t="s">
        <v>68</v>
      </c>
      <c r="C105" s="60" t="s">
        <v>69</v>
      </c>
      <c r="D105" s="59" t="s">
        <v>15</v>
      </c>
      <c r="E105" s="108" t="s">
        <v>123</v>
      </c>
      <c r="F105" s="111">
        <v>371998992</v>
      </c>
      <c r="G105" s="110">
        <v>0</v>
      </c>
      <c r="H105" s="110">
        <v>269622181.95999998</v>
      </c>
      <c r="I105" s="110">
        <v>269622181.95999998</v>
      </c>
      <c r="J105" s="110">
        <v>269622181.95999998</v>
      </c>
      <c r="K105" s="112"/>
      <c r="L105" s="112"/>
      <c r="M105" s="1"/>
      <c r="N105" s="1"/>
      <c r="O105" s="1"/>
      <c r="P105" s="1"/>
      <c r="Q105" s="1"/>
    </row>
    <row r="106" spans="1:17" s="9" customFormat="1" x14ac:dyDescent="0.25">
      <c r="A106" s="113" t="s">
        <v>124</v>
      </c>
      <c r="B106" s="60" t="s">
        <v>13</v>
      </c>
      <c r="C106" s="60" t="s">
        <v>14</v>
      </c>
      <c r="D106" s="59" t="s">
        <v>15</v>
      </c>
      <c r="E106" s="108" t="s">
        <v>125</v>
      </c>
      <c r="F106" s="111">
        <v>9090000000</v>
      </c>
      <c r="G106" s="110">
        <v>0</v>
      </c>
      <c r="H106" s="110">
        <v>9057333967</v>
      </c>
      <c r="I106" s="110">
        <v>7776725126</v>
      </c>
      <c r="J106" s="110">
        <v>7776725126</v>
      </c>
      <c r="K106" s="112"/>
      <c r="L106" s="112"/>
      <c r="M106" s="1"/>
      <c r="N106" s="1"/>
      <c r="O106" s="1"/>
      <c r="P106" s="1"/>
      <c r="Q106" s="1"/>
    </row>
    <row r="107" spans="1:17" s="9" customFormat="1" x14ac:dyDescent="0.25">
      <c r="A107" s="113" t="s">
        <v>124</v>
      </c>
      <c r="B107" s="60" t="s">
        <v>68</v>
      </c>
      <c r="C107" s="60" t="s">
        <v>69</v>
      </c>
      <c r="D107" s="59" t="s">
        <v>15</v>
      </c>
      <c r="E107" s="108" t="s">
        <v>125</v>
      </c>
      <c r="F107" s="111">
        <v>4665515001</v>
      </c>
      <c r="G107" s="110">
        <v>0</v>
      </c>
      <c r="H107" s="110">
        <v>4346670927.0900002</v>
      </c>
      <c r="I107" s="110">
        <v>1776818629.1800001</v>
      </c>
      <c r="J107" s="110">
        <v>1757997670.5</v>
      </c>
      <c r="K107" s="112"/>
      <c r="L107" s="112"/>
      <c r="M107" s="1"/>
      <c r="N107" s="1"/>
      <c r="O107" s="1"/>
      <c r="P107" s="1"/>
      <c r="Q107" s="1"/>
    </row>
    <row r="108" spans="1:17" s="9" customFormat="1" ht="42.75" x14ac:dyDescent="0.25">
      <c r="A108" s="113" t="s">
        <v>126</v>
      </c>
      <c r="B108" s="60" t="s">
        <v>13</v>
      </c>
      <c r="C108" s="60" t="s">
        <v>14</v>
      </c>
      <c r="D108" s="59" t="s">
        <v>15</v>
      </c>
      <c r="E108" s="108" t="s">
        <v>127</v>
      </c>
      <c r="F108" s="111">
        <v>90000000</v>
      </c>
      <c r="G108" s="110">
        <v>0</v>
      </c>
      <c r="H108" s="110">
        <v>70588118.980000004</v>
      </c>
      <c r="I108" s="110">
        <v>70588118.980000004</v>
      </c>
      <c r="J108" s="110">
        <v>70588118.980000004</v>
      </c>
      <c r="K108" s="112"/>
      <c r="L108" s="112"/>
      <c r="M108" s="1"/>
      <c r="N108" s="1"/>
      <c r="O108" s="1"/>
      <c r="P108" s="1"/>
      <c r="Q108" s="1"/>
    </row>
    <row r="109" spans="1:17" s="9" customFormat="1" ht="42.75" x14ac:dyDescent="0.25">
      <c r="A109" s="113" t="s">
        <v>126</v>
      </c>
      <c r="B109" s="60" t="s">
        <v>68</v>
      </c>
      <c r="C109" s="60" t="s">
        <v>69</v>
      </c>
      <c r="D109" s="59" t="s">
        <v>15</v>
      </c>
      <c r="E109" s="108" t="s">
        <v>127</v>
      </c>
      <c r="F109" s="111">
        <v>1512668750</v>
      </c>
      <c r="G109" s="110">
        <v>0</v>
      </c>
      <c r="H109" s="110">
        <v>1267428335.96</v>
      </c>
      <c r="I109" s="110">
        <v>707659566.62</v>
      </c>
      <c r="J109" s="110">
        <v>702784647.62</v>
      </c>
      <c r="K109" s="112"/>
      <c r="L109" s="112"/>
      <c r="M109" s="1"/>
      <c r="N109" s="1"/>
      <c r="O109" s="1"/>
      <c r="P109" s="1"/>
      <c r="Q109" s="1"/>
    </row>
    <row r="110" spans="1:17" s="137" customFormat="1" ht="42.75" x14ac:dyDescent="0.25">
      <c r="A110" s="129" t="s">
        <v>128</v>
      </c>
      <c r="B110" s="131" t="s">
        <v>13</v>
      </c>
      <c r="C110" s="131" t="s">
        <v>14</v>
      </c>
      <c r="D110" s="130" t="s">
        <v>15</v>
      </c>
      <c r="E110" s="132" t="s">
        <v>129</v>
      </c>
      <c r="F110" s="134">
        <v>7000000</v>
      </c>
      <c r="G110" s="133">
        <v>0</v>
      </c>
      <c r="H110" s="133">
        <v>6945513.5</v>
      </c>
      <c r="I110" s="133">
        <v>6945513.5</v>
      </c>
      <c r="J110" s="133">
        <v>6945513.5</v>
      </c>
      <c r="K110" s="135"/>
      <c r="L110" s="135"/>
      <c r="M110" s="136"/>
      <c r="N110" s="136"/>
      <c r="O110" s="136"/>
      <c r="P110" s="136"/>
      <c r="Q110" s="136"/>
    </row>
    <row r="111" spans="1:17" s="137" customFormat="1" ht="42.75" x14ac:dyDescent="0.25">
      <c r="A111" s="129" t="s">
        <v>128</v>
      </c>
      <c r="B111" s="131" t="s">
        <v>68</v>
      </c>
      <c r="C111" s="131" t="s">
        <v>69</v>
      </c>
      <c r="D111" s="130" t="s">
        <v>15</v>
      </c>
      <c r="E111" s="132" t="s">
        <v>129</v>
      </c>
      <c r="F111" s="134">
        <v>2647100000</v>
      </c>
      <c r="G111" s="133">
        <v>0</v>
      </c>
      <c r="H111" s="133">
        <v>2644850000</v>
      </c>
      <c r="I111" s="133">
        <v>89084622.340000004</v>
      </c>
      <c r="J111" s="133">
        <v>89084622.340000004</v>
      </c>
      <c r="K111" s="135"/>
      <c r="L111" s="135"/>
      <c r="M111" s="136"/>
      <c r="N111" s="136"/>
      <c r="O111" s="136"/>
      <c r="P111" s="136"/>
      <c r="Q111" s="136"/>
    </row>
    <row r="112" spans="1:17" ht="28.5" x14ac:dyDescent="0.25">
      <c r="A112" s="58" t="s">
        <v>246</v>
      </c>
      <c r="B112" s="38"/>
      <c r="C112" s="38"/>
      <c r="D112" s="37"/>
      <c r="E112" s="36" t="s">
        <v>247</v>
      </c>
      <c r="F112" s="40">
        <f t="shared" ref="F112:J112" si="26">SUM(F113:F117)</f>
        <v>1191100000</v>
      </c>
      <c r="G112" s="40">
        <f t="shared" si="26"/>
        <v>0</v>
      </c>
      <c r="H112" s="40">
        <f t="shared" si="26"/>
        <v>491835112.80000001</v>
      </c>
      <c r="I112" s="40">
        <f t="shared" si="26"/>
        <v>418545310.80000001</v>
      </c>
      <c r="J112" s="40">
        <f t="shared" si="26"/>
        <v>417160179.45000005</v>
      </c>
      <c r="K112" s="41">
        <f>H112/F112</f>
        <v>0.41292512198807824</v>
      </c>
      <c r="L112" s="41">
        <f>I112/F112</f>
        <v>0.3513939306523382</v>
      </c>
    </row>
    <row r="113" spans="1:17" s="9" customFormat="1" x14ac:dyDescent="0.25">
      <c r="A113" s="113" t="s">
        <v>130</v>
      </c>
      <c r="B113" s="60" t="s">
        <v>68</v>
      </c>
      <c r="C113" s="60" t="s">
        <v>69</v>
      </c>
      <c r="D113" s="59" t="s">
        <v>15</v>
      </c>
      <c r="E113" s="108" t="s">
        <v>131</v>
      </c>
      <c r="F113" s="111">
        <v>242000000</v>
      </c>
      <c r="G113" s="110">
        <v>0</v>
      </c>
      <c r="H113" s="110">
        <v>120452500</v>
      </c>
      <c r="I113" s="110">
        <v>118673125</v>
      </c>
      <c r="J113" s="110">
        <v>118673125</v>
      </c>
      <c r="K113" s="112"/>
      <c r="L113" s="112"/>
      <c r="M113" s="1"/>
      <c r="N113" s="1"/>
      <c r="O113" s="1"/>
      <c r="P113" s="1"/>
      <c r="Q113" s="1"/>
    </row>
    <row r="114" spans="1:17" s="9" customFormat="1" ht="28.5" x14ac:dyDescent="0.25">
      <c r="A114" s="113" t="s">
        <v>132</v>
      </c>
      <c r="B114" s="60" t="s">
        <v>68</v>
      </c>
      <c r="C114" s="60" t="s">
        <v>69</v>
      </c>
      <c r="D114" s="59" t="s">
        <v>15</v>
      </c>
      <c r="E114" s="108" t="s">
        <v>133</v>
      </c>
      <c r="F114" s="111">
        <v>227300000</v>
      </c>
      <c r="G114" s="110">
        <v>0</v>
      </c>
      <c r="H114" s="110">
        <v>164050000</v>
      </c>
      <c r="I114" s="110">
        <v>94401500</v>
      </c>
      <c r="J114" s="110">
        <v>94401500</v>
      </c>
      <c r="K114" s="112"/>
      <c r="L114" s="112"/>
      <c r="M114" s="1"/>
      <c r="N114" s="1"/>
      <c r="O114" s="1"/>
      <c r="P114" s="1"/>
      <c r="Q114" s="1"/>
    </row>
    <row r="115" spans="1:17" s="9" customFormat="1" ht="42.75" x14ac:dyDescent="0.25">
      <c r="A115" s="113" t="s">
        <v>134</v>
      </c>
      <c r="B115" s="60" t="s">
        <v>13</v>
      </c>
      <c r="C115" s="60" t="s">
        <v>14</v>
      </c>
      <c r="D115" s="59" t="s">
        <v>15</v>
      </c>
      <c r="E115" s="108" t="s">
        <v>135</v>
      </c>
      <c r="F115" s="111">
        <v>36000000</v>
      </c>
      <c r="G115" s="110">
        <v>0</v>
      </c>
      <c r="H115" s="110">
        <v>25577318.93</v>
      </c>
      <c r="I115" s="110">
        <v>25577318.93</v>
      </c>
      <c r="J115" s="110">
        <v>25577318.93</v>
      </c>
      <c r="K115" s="112"/>
      <c r="L115" s="112"/>
      <c r="M115" s="1"/>
      <c r="N115" s="1"/>
      <c r="O115" s="1"/>
      <c r="P115" s="1"/>
      <c r="Q115" s="1"/>
    </row>
    <row r="116" spans="1:17" s="9" customFormat="1" ht="42.75" x14ac:dyDescent="0.25">
      <c r="A116" s="113" t="s">
        <v>134</v>
      </c>
      <c r="B116" s="60" t="s">
        <v>68</v>
      </c>
      <c r="C116" s="60" t="s">
        <v>69</v>
      </c>
      <c r="D116" s="59" t="s">
        <v>15</v>
      </c>
      <c r="E116" s="108" t="s">
        <v>135</v>
      </c>
      <c r="F116" s="111">
        <v>285800000</v>
      </c>
      <c r="G116" s="110">
        <v>0</v>
      </c>
      <c r="H116" s="110">
        <v>181755293.87</v>
      </c>
      <c r="I116" s="110">
        <v>179893366.87</v>
      </c>
      <c r="J116" s="110">
        <v>178508235.52000001</v>
      </c>
      <c r="K116" s="112"/>
      <c r="L116" s="112"/>
      <c r="M116" s="1"/>
      <c r="N116" s="1"/>
      <c r="O116" s="1"/>
      <c r="P116" s="1"/>
      <c r="Q116" s="1"/>
    </row>
    <row r="117" spans="1:17" s="9" customFormat="1" ht="28.5" x14ac:dyDescent="0.25">
      <c r="A117" s="113" t="s">
        <v>136</v>
      </c>
      <c r="B117" s="60" t="s">
        <v>68</v>
      </c>
      <c r="C117" s="60" t="s">
        <v>69</v>
      </c>
      <c r="D117" s="59" t="s">
        <v>15</v>
      </c>
      <c r="E117" s="108" t="s">
        <v>137</v>
      </c>
      <c r="F117" s="111">
        <v>400000000</v>
      </c>
      <c r="G117" s="110">
        <v>0</v>
      </c>
      <c r="H117" s="110">
        <v>0</v>
      </c>
      <c r="I117" s="110">
        <v>0</v>
      </c>
      <c r="J117" s="110">
        <v>0</v>
      </c>
      <c r="K117" s="112"/>
      <c r="L117" s="112"/>
      <c r="M117" s="1"/>
      <c r="N117" s="1"/>
      <c r="O117" s="1"/>
      <c r="P117" s="1"/>
      <c r="Q117" s="1"/>
    </row>
    <row r="118" spans="1:17" s="137" customFormat="1" x14ac:dyDescent="0.25">
      <c r="A118" s="138" t="s">
        <v>138</v>
      </c>
      <c r="B118" s="140" t="s">
        <v>68</v>
      </c>
      <c r="C118" s="140" t="s">
        <v>69</v>
      </c>
      <c r="D118" s="139" t="s">
        <v>15</v>
      </c>
      <c r="E118" s="141" t="s">
        <v>139</v>
      </c>
      <c r="F118" s="143">
        <v>1503700000</v>
      </c>
      <c r="G118" s="142">
        <v>0</v>
      </c>
      <c r="H118" s="142">
        <v>1333441486.3299999</v>
      </c>
      <c r="I118" s="142">
        <v>1328044853.79</v>
      </c>
      <c r="J118" s="142">
        <v>1323193489.25</v>
      </c>
      <c r="K118" s="144"/>
      <c r="L118" s="144"/>
      <c r="M118" s="136"/>
      <c r="N118" s="136"/>
      <c r="O118" s="136"/>
      <c r="P118" s="136"/>
      <c r="Q118" s="136"/>
    </row>
    <row r="119" spans="1:17" s="22" customFormat="1" ht="18.75" x14ac:dyDescent="0.3">
      <c r="A119" s="44" t="s">
        <v>179</v>
      </c>
      <c r="B119" s="46"/>
      <c r="C119" s="46"/>
      <c r="D119" s="45"/>
      <c r="E119" s="44" t="s">
        <v>178</v>
      </c>
      <c r="F119" s="47">
        <f t="shared" ref="F119:J119" si="27">SUM(F120+F125+F131)</f>
        <v>62324000000</v>
      </c>
      <c r="G119" s="47">
        <f t="shared" si="27"/>
        <v>56492739495</v>
      </c>
      <c r="H119" s="47">
        <f t="shared" si="27"/>
        <v>843538771.76999998</v>
      </c>
      <c r="I119" s="47">
        <f t="shared" si="27"/>
        <v>646578901.76999998</v>
      </c>
      <c r="J119" s="47">
        <f t="shared" si="27"/>
        <v>646578901.76999998</v>
      </c>
      <c r="K119" s="48">
        <f>H119/F119</f>
        <v>1.3534734159713754E-2</v>
      </c>
      <c r="L119" s="48">
        <f>I119/F119</f>
        <v>1.0374476955426482E-2</v>
      </c>
      <c r="M119" s="74"/>
      <c r="N119" s="74"/>
      <c r="O119" s="75"/>
      <c r="P119" s="1"/>
      <c r="Q119" s="1"/>
    </row>
    <row r="120" spans="1:17" s="29" customFormat="1" ht="15.75" x14ac:dyDescent="0.25">
      <c r="A120" s="23" t="s">
        <v>248</v>
      </c>
      <c r="B120" s="25"/>
      <c r="C120" s="25"/>
      <c r="D120" s="24"/>
      <c r="E120" s="26" t="s">
        <v>249</v>
      </c>
      <c r="F120" s="27">
        <f t="shared" ref="F120:J120" si="28">F121</f>
        <v>60861000000</v>
      </c>
      <c r="G120" s="27">
        <f t="shared" si="28"/>
        <v>56492739495</v>
      </c>
      <c r="H120" s="27">
        <f t="shared" si="28"/>
        <v>311576764.88999999</v>
      </c>
      <c r="I120" s="27">
        <f t="shared" si="28"/>
        <v>120963283.89</v>
      </c>
      <c r="J120" s="27">
        <f t="shared" si="28"/>
        <v>120963283.89</v>
      </c>
      <c r="K120" s="28">
        <f>H120/F120</f>
        <v>5.1194815216641194E-3</v>
      </c>
      <c r="L120" s="28">
        <f>I120/F120</f>
        <v>1.9875336239956621E-3</v>
      </c>
      <c r="M120" s="1"/>
      <c r="N120" s="1"/>
      <c r="O120" s="1"/>
      <c r="P120" s="1"/>
      <c r="Q120" s="1"/>
    </row>
    <row r="121" spans="1:17" s="29" customFormat="1" ht="15.75" x14ac:dyDescent="0.25">
      <c r="A121" s="30" t="s">
        <v>250</v>
      </c>
      <c r="B121" s="32"/>
      <c r="C121" s="32"/>
      <c r="D121" s="31"/>
      <c r="E121" s="33" t="s">
        <v>251</v>
      </c>
      <c r="F121" s="34">
        <f t="shared" ref="F121:J121" si="29">SUM(F122:F124)</f>
        <v>60861000000</v>
      </c>
      <c r="G121" s="34">
        <f t="shared" si="29"/>
        <v>56492739495</v>
      </c>
      <c r="H121" s="34">
        <f t="shared" si="29"/>
        <v>311576764.88999999</v>
      </c>
      <c r="I121" s="34">
        <f t="shared" si="29"/>
        <v>120963283.89</v>
      </c>
      <c r="J121" s="34">
        <f t="shared" si="29"/>
        <v>120963283.89</v>
      </c>
      <c r="K121" s="35">
        <f>H121/F121</f>
        <v>5.1194815216641194E-3</v>
      </c>
      <c r="L121" s="35">
        <f>I121/F121</f>
        <v>1.9875336239956621E-3</v>
      </c>
      <c r="M121" s="1"/>
      <c r="N121" s="1"/>
      <c r="O121" s="1"/>
      <c r="P121" s="1"/>
      <c r="Q121" s="1"/>
    </row>
    <row r="122" spans="1:17" s="9" customFormat="1" ht="14.25" x14ac:dyDescent="0.2">
      <c r="A122" s="129" t="s">
        <v>199</v>
      </c>
      <c r="B122" s="179" t="s">
        <v>13</v>
      </c>
      <c r="C122" s="179" t="s">
        <v>14</v>
      </c>
      <c r="D122" s="179" t="s">
        <v>15</v>
      </c>
      <c r="E122" s="180" t="s">
        <v>198</v>
      </c>
      <c r="F122" s="181">
        <v>861000000</v>
      </c>
      <c r="G122" s="145">
        <v>0</v>
      </c>
      <c r="H122" s="145">
        <v>311576764.88999999</v>
      </c>
      <c r="I122" s="145">
        <v>120963283.89</v>
      </c>
      <c r="J122" s="145">
        <v>120963283.89</v>
      </c>
      <c r="K122" s="146"/>
      <c r="L122" s="146"/>
      <c r="M122" s="147"/>
    </row>
    <row r="123" spans="1:17" s="9" customFormat="1" ht="28.5" x14ac:dyDescent="0.2">
      <c r="A123" s="129" t="s">
        <v>197</v>
      </c>
      <c r="B123" s="179" t="s">
        <v>13</v>
      </c>
      <c r="C123" s="179" t="s">
        <v>14</v>
      </c>
      <c r="D123" s="179" t="s">
        <v>15</v>
      </c>
      <c r="E123" s="180" t="s">
        <v>196</v>
      </c>
      <c r="F123" s="181">
        <v>60000000000</v>
      </c>
      <c r="G123" s="145">
        <v>56492739495</v>
      </c>
      <c r="H123" s="145">
        <v>0</v>
      </c>
      <c r="I123" s="145">
        <v>0</v>
      </c>
      <c r="J123" s="145">
        <v>0</v>
      </c>
      <c r="K123" s="146"/>
      <c r="L123" s="146"/>
      <c r="M123" s="147"/>
    </row>
    <row r="124" spans="1:17" s="9" customFormat="1" ht="28.5" x14ac:dyDescent="0.2">
      <c r="A124" s="129" t="s">
        <v>197</v>
      </c>
      <c r="B124" s="179" t="s">
        <v>68</v>
      </c>
      <c r="C124" s="179" t="s">
        <v>69</v>
      </c>
      <c r="D124" s="179" t="s">
        <v>15</v>
      </c>
      <c r="E124" s="180" t="s">
        <v>196</v>
      </c>
      <c r="F124" s="181">
        <v>0</v>
      </c>
      <c r="G124" s="145">
        <v>0</v>
      </c>
      <c r="H124" s="145">
        <v>0</v>
      </c>
      <c r="I124" s="145">
        <v>0</v>
      </c>
      <c r="J124" s="145">
        <v>0</v>
      </c>
      <c r="K124" s="146"/>
      <c r="L124" s="146"/>
      <c r="M124" s="147"/>
    </row>
    <row r="125" spans="1:17" s="29" customFormat="1" ht="15.75" x14ac:dyDescent="0.25">
      <c r="A125" s="187" t="s">
        <v>252</v>
      </c>
      <c r="B125" s="188"/>
      <c r="C125" s="188"/>
      <c r="D125" s="189"/>
      <c r="E125" s="190" t="s">
        <v>253</v>
      </c>
      <c r="F125" s="191">
        <f t="shared" ref="F125:J125" si="30">F126</f>
        <v>583000000</v>
      </c>
      <c r="G125" s="34">
        <f t="shared" si="30"/>
        <v>0</v>
      </c>
      <c r="H125" s="34">
        <f t="shared" si="30"/>
        <v>421558677</v>
      </c>
      <c r="I125" s="34">
        <f t="shared" si="30"/>
        <v>421508065</v>
      </c>
      <c r="J125" s="34">
        <f t="shared" si="30"/>
        <v>421508065</v>
      </c>
      <c r="K125" s="35">
        <f>H125/F125</f>
        <v>0.72308520926243569</v>
      </c>
      <c r="L125" s="35">
        <f>I125/F125</f>
        <v>0.72299839622641504</v>
      </c>
      <c r="M125" s="1"/>
      <c r="N125" s="1"/>
      <c r="O125" s="1"/>
      <c r="P125" s="1"/>
      <c r="Q125" s="1"/>
    </row>
    <row r="126" spans="1:17" s="29" customFormat="1" ht="31.5" x14ac:dyDescent="0.25">
      <c r="A126" s="187" t="s">
        <v>254</v>
      </c>
      <c r="B126" s="188"/>
      <c r="C126" s="188"/>
      <c r="D126" s="189"/>
      <c r="E126" s="192" t="s">
        <v>255</v>
      </c>
      <c r="F126" s="191">
        <f t="shared" ref="F126:J126" si="31">F127+F130</f>
        <v>583000000</v>
      </c>
      <c r="G126" s="34">
        <f t="shared" si="31"/>
        <v>0</v>
      </c>
      <c r="H126" s="34">
        <f t="shared" si="31"/>
        <v>421558677</v>
      </c>
      <c r="I126" s="34">
        <f t="shared" si="31"/>
        <v>421508065</v>
      </c>
      <c r="J126" s="34">
        <f t="shared" si="31"/>
        <v>421508065</v>
      </c>
      <c r="K126" s="35">
        <f>H126/F126</f>
        <v>0.72308520926243569</v>
      </c>
      <c r="L126" s="35">
        <f>I126/F126</f>
        <v>0.72299839622641504</v>
      </c>
      <c r="M126" s="1"/>
      <c r="N126" s="1"/>
      <c r="O126" s="1"/>
      <c r="P126" s="1"/>
      <c r="Q126" s="1"/>
    </row>
    <row r="127" spans="1:17" s="29" customFormat="1" ht="31.5" x14ac:dyDescent="0.25">
      <c r="A127" s="187" t="s">
        <v>195</v>
      </c>
      <c r="B127" s="188" t="s">
        <v>13</v>
      </c>
      <c r="C127" s="188">
        <v>10</v>
      </c>
      <c r="D127" s="189" t="s">
        <v>15</v>
      </c>
      <c r="E127" s="192" t="s">
        <v>256</v>
      </c>
      <c r="F127" s="191">
        <f t="shared" ref="F127:J127" si="32">SUM(F128:F129)</f>
        <v>440000000</v>
      </c>
      <c r="G127" s="34">
        <f t="shared" si="32"/>
        <v>0</v>
      </c>
      <c r="H127" s="34">
        <f t="shared" si="32"/>
        <v>421558677</v>
      </c>
      <c r="I127" s="34">
        <f t="shared" si="32"/>
        <v>421508065</v>
      </c>
      <c r="J127" s="34">
        <f t="shared" si="32"/>
        <v>421508065</v>
      </c>
      <c r="K127" s="35">
        <f>H127/F127</f>
        <v>0.95808790227272722</v>
      </c>
      <c r="L127" s="35">
        <f>I127/F127</f>
        <v>0.95797287499999995</v>
      </c>
      <c r="M127" s="1"/>
      <c r="N127" s="1"/>
      <c r="O127" s="1"/>
      <c r="P127" s="1"/>
      <c r="Q127" s="1"/>
    </row>
    <row r="128" spans="1:17" s="9" customFormat="1" x14ac:dyDescent="0.25">
      <c r="A128" s="129" t="s">
        <v>140</v>
      </c>
      <c r="B128" s="131" t="s">
        <v>13</v>
      </c>
      <c r="C128" s="131" t="s">
        <v>14</v>
      </c>
      <c r="D128" s="130" t="s">
        <v>15</v>
      </c>
      <c r="E128" s="132" t="s">
        <v>141</v>
      </c>
      <c r="F128" s="133">
        <v>416000000</v>
      </c>
      <c r="G128" s="110">
        <v>0</v>
      </c>
      <c r="H128" s="110">
        <v>407324609</v>
      </c>
      <c r="I128" s="110">
        <v>407273997</v>
      </c>
      <c r="J128" s="110">
        <v>407273997</v>
      </c>
      <c r="K128" s="112"/>
      <c r="L128" s="112"/>
      <c r="M128" s="1"/>
      <c r="N128" s="1"/>
      <c r="O128" s="1"/>
      <c r="P128" s="1"/>
      <c r="Q128" s="1"/>
    </row>
    <row r="129" spans="1:17" s="9" customFormat="1" ht="28.5" x14ac:dyDescent="0.25">
      <c r="A129" s="129" t="s">
        <v>142</v>
      </c>
      <c r="B129" s="131" t="s">
        <v>13</v>
      </c>
      <c r="C129" s="131" t="s">
        <v>14</v>
      </c>
      <c r="D129" s="130" t="s">
        <v>15</v>
      </c>
      <c r="E129" s="132" t="s">
        <v>143</v>
      </c>
      <c r="F129" s="133">
        <v>24000000</v>
      </c>
      <c r="G129" s="110">
        <v>0</v>
      </c>
      <c r="H129" s="110">
        <v>14234068</v>
      </c>
      <c r="I129" s="110">
        <v>14234068</v>
      </c>
      <c r="J129" s="110">
        <v>14234068</v>
      </c>
      <c r="K129" s="112"/>
      <c r="L129" s="112"/>
      <c r="M129" s="1"/>
      <c r="N129" s="1"/>
      <c r="O129" s="1"/>
      <c r="P129" s="1"/>
      <c r="Q129" s="1"/>
    </row>
    <row r="130" spans="1:17" s="9" customFormat="1" ht="24.75" customHeight="1" x14ac:dyDescent="0.2">
      <c r="A130" s="129" t="s">
        <v>194</v>
      </c>
      <c r="B130" s="179" t="s">
        <v>68</v>
      </c>
      <c r="C130" s="179" t="s">
        <v>69</v>
      </c>
      <c r="D130" s="179" t="s">
        <v>15</v>
      </c>
      <c r="E130" s="180" t="s">
        <v>193</v>
      </c>
      <c r="F130" s="181">
        <v>143000000</v>
      </c>
      <c r="G130" s="145">
        <v>0</v>
      </c>
      <c r="H130" s="145">
        <v>0</v>
      </c>
      <c r="I130" s="145">
        <v>0</v>
      </c>
      <c r="J130" s="145">
        <v>0</v>
      </c>
      <c r="K130" s="146"/>
      <c r="L130" s="146"/>
      <c r="M130" s="147"/>
    </row>
    <row r="131" spans="1:17" s="9" customFormat="1" ht="15.75" x14ac:dyDescent="0.25">
      <c r="A131" s="30" t="s">
        <v>192</v>
      </c>
      <c r="B131" s="32"/>
      <c r="C131" s="32"/>
      <c r="D131" s="31"/>
      <c r="E131" s="76" t="s">
        <v>191</v>
      </c>
      <c r="F131" s="34">
        <f t="shared" ref="F131:J131" si="33">F132</f>
        <v>880000000</v>
      </c>
      <c r="G131" s="34">
        <f t="shared" si="33"/>
        <v>0</v>
      </c>
      <c r="H131" s="34">
        <f t="shared" si="33"/>
        <v>110403329.88</v>
      </c>
      <c r="I131" s="34">
        <f t="shared" si="33"/>
        <v>104107552.88</v>
      </c>
      <c r="J131" s="34">
        <f t="shared" si="33"/>
        <v>104107552.88</v>
      </c>
      <c r="K131" s="35">
        <f>H131/F131</f>
        <v>0.12545832940909091</v>
      </c>
      <c r="L131" s="35">
        <f>I131/F131</f>
        <v>0.11830403736363636</v>
      </c>
      <c r="M131" s="1"/>
      <c r="N131" s="1"/>
      <c r="O131" s="1"/>
      <c r="P131" s="1"/>
      <c r="Q131" s="1"/>
    </row>
    <row r="132" spans="1:17" s="9" customFormat="1" ht="15.75" x14ac:dyDescent="0.25">
      <c r="A132" s="30" t="s">
        <v>257</v>
      </c>
      <c r="B132" s="32"/>
      <c r="C132" s="32"/>
      <c r="D132" s="31"/>
      <c r="E132" s="76" t="s">
        <v>258</v>
      </c>
      <c r="F132" s="34">
        <f t="shared" ref="F132:J132" si="34">F133+F134</f>
        <v>880000000</v>
      </c>
      <c r="G132" s="34">
        <f t="shared" si="34"/>
        <v>0</v>
      </c>
      <c r="H132" s="34">
        <f t="shared" si="34"/>
        <v>110403329.88</v>
      </c>
      <c r="I132" s="34">
        <f t="shared" si="34"/>
        <v>104107552.88</v>
      </c>
      <c r="J132" s="34">
        <f t="shared" si="34"/>
        <v>104107552.88</v>
      </c>
      <c r="K132" s="35">
        <f>H132/F132</f>
        <v>0.12545832940909091</v>
      </c>
      <c r="L132" s="35">
        <f>I132/F132</f>
        <v>0.11830403736363636</v>
      </c>
      <c r="M132" s="1"/>
      <c r="N132" s="1"/>
      <c r="O132" s="1"/>
      <c r="P132" s="1"/>
      <c r="Q132" s="1"/>
    </row>
    <row r="133" spans="1:17" s="9" customFormat="1" x14ac:dyDescent="0.25">
      <c r="A133" s="108" t="s">
        <v>144</v>
      </c>
      <c r="B133" s="60" t="s">
        <v>13</v>
      </c>
      <c r="C133" s="60" t="s">
        <v>14</v>
      </c>
      <c r="D133" s="59" t="s">
        <v>15</v>
      </c>
      <c r="E133" s="148" t="s">
        <v>145</v>
      </c>
      <c r="F133" s="110">
        <v>330000000</v>
      </c>
      <c r="G133" s="110">
        <v>0</v>
      </c>
      <c r="H133" s="110">
        <v>43495777</v>
      </c>
      <c r="I133" s="110">
        <v>37200000</v>
      </c>
      <c r="J133" s="110">
        <v>37200000</v>
      </c>
      <c r="K133" s="112"/>
      <c r="L133" s="112"/>
      <c r="M133" s="1"/>
      <c r="N133" s="1"/>
      <c r="O133" s="1"/>
      <c r="P133" s="1"/>
      <c r="Q133" s="1"/>
    </row>
    <row r="134" spans="1:17" s="9" customFormat="1" x14ac:dyDescent="0.25">
      <c r="A134" s="108" t="s">
        <v>144</v>
      </c>
      <c r="B134" s="124" t="s">
        <v>68</v>
      </c>
      <c r="C134" s="124" t="s">
        <v>69</v>
      </c>
      <c r="D134" s="123" t="s">
        <v>15</v>
      </c>
      <c r="E134" s="149" t="s">
        <v>145</v>
      </c>
      <c r="F134" s="126">
        <v>550000000</v>
      </c>
      <c r="G134" s="126">
        <v>0</v>
      </c>
      <c r="H134" s="126">
        <v>66907552.880000003</v>
      </c>
      <c r="I134" s="126">
        <v>66907552.880000003</v>
      </c>
      <c r="J134" s="126">
        <v>66907552.880000003</v>
      </c>
      <c r="K134" s="128"/>
      <c r="L134" s="128"/>
      <c r="M134" s="1"/>
      <c r="N134" s="1"/>
      <c r="O134" s="1"/>
      <c r="P134" s="1"/>
      <c r="Q134" s="1"/>
    </row>
    <row r="135" spans="1:17" s="22" customFormat="1" ht="37.5" x14ac:dyDescent="0.3">
      <c r="A135" s="44" t="s">
        <v>177</v>
      </c>
      <c r="B135" s="46"/>
      <c r="C135" s="46"/>
      <c r="D135" s="45"/>
      <c r="E135" s="44" t="s">
        <v>175</v>
      </c>
      <c r="F135" s="47">
        <f t="shared" ref="F135:J135" si="35">SUM(F136+F140+F141+F144)</f>
        <v>815000000</v>
      </c>
      <c r="G135" s="47">
        <f t="shared" si="35"/>
        <v>0</v>
      </c>
      <c r="H135" s="47">
        <f t="shared" si="35"/>
        <v>783321313</v>
      </c>
      <c r="I135" s="47">
        <f t="shared" si="35"/>
        <v>783321313</v>
      </c>
      <c r="J135" s="47">
        <f t="shared" si="35"/>
        <v>783321313</v>
      </c>
      <c r="K135" s="48">
        <f>H135/F135</f>
        <v>0.96113044539877301</v>
      </c>
      <c r="L135" s="48">
        <f>I135/F135</f>
        <v>0.96113044539877301</v>
      </c>
      <c r="M135" s="74"/>
      <c r="N135" s="1"/>
      <c r="O135" s="1"/>
      <c r="P135" s="1"/>
      <c r="Q135" s="1"/>
    </row>
    <row r="136" spans="1:17" s="29" customFormat="1" ht="15.75" x14ac:dyDescent="0.25">
      <c r="A136" s="77" t="s">
        <v>259</v>
      </c>
      <c r="B136" s="64"/>
      <c r="C136" s="64"/>
      <c r="D136" s="63"/>
      <c r="E136" s="62" t="s">
        <v>190</v>
      </c>
      <c r="F136" s="66">
        <f t="shared" ref="F136:J136" si="36">F137</f>
        <v>334000000</v>
      </c>
      <c r="G136" s="66">
        <f t="shared" si="36"/>
        <v>0</v>
      </c>
      <c r="H136" s="66">
        <f t="shared" si="36"/>
        <v>331719313</v>
      </c>
      <c r="I136" s="66">
        <f t="shared" si="36"/>
        <v>331719313</v>
      </c>
      <c r="J136" s="66">
        <f t="shared" si="36"/>
        <v>331719313</v>
      </c>
      <c r="K136" s="67">
        <f>H136/F136</f>
        <v>0.99317159580838321</v>
      </c>
      <c r="L136" s="67">
        <f>I136/F136</f>
        <v>0.99317159580838321</v>
      </c>
      <c r="M136" s="1"/>
      <c r="N136" s="1"/>
      <c r="O136" s="1"/>
      <c r="P136" s="1"/>
      <c r="Q136" s="1"/>
    </row>
    <row r="137" spans="1:17" s="29" customFormat="1" ht="15.75" x14ac:dyDescent="0.25">
      <c r="A137" s="77" t="s">
        <v>260</v>
      </c>
      <c r="B137" s="64"/>
      <c r="C137" s="64"/>
      <c r="D137" s="63"/>
      <c r="E137" s="62" t="s">
        <v>261</v>
      </c>
      <c r="F137" s="66">
        <f t="shared" ref="F137:J137" si="37">SUM(F138:F139)</f>
        <v>334000000</v>
      </c>
      <c r="G137" s="66">
        <f t="shared" si="37"/>
        <v>0</v>
      </c>
      <c r="H137" s="66">
        <f t="shared" si="37"/>
        <v>331719313</v>
      </c>
      <c r="I137" s="66">
        <f t="shared" si="37"/>
        <v>331719313</v>
      </c>
      <c r="J137" s="66">
        <f t="shared" si="37"/>
        <v>331719313</v>
      </c>
      <c r="K137" s="67">
        <f>H137/F137</f>
        <v>0.99317159580838321</v>
      </c>
      <c r="L137" s="67">
        <f>I137/F137</f>
        <v>0.99317159580838321</v>
      </c>
      <c r="M137" s="1"/>
      <c r="N137" s="1"/>
      <c r="O137" s="1"/>
      <c r="P137" s="1"/>
      <c r="Q137" s="1"/>
    </row>
    <row r="138" spans="1:17" s="9" customFormat="1" x14ac:dyDescent="0.25">
      <c r="A138" s="113" t="s">
        <v>146</v>
      </c>
      <c r="B138" s="60" t="s">
        <v>68</v>
      </c>
      <c r="C138" s="60" t="s">
        <v>69</v>
      </c>
      <c r="D138" s="59" t="s">
        <v>15</v>
      </c>
      <c r="E138" s="108" t="s">
        <v>147</v>
      </c>
      <c r="F138" s="110">
        <v>329667953</v>
      </c>
      <c r="G138" s="110">
        <v>0</v>
      </c>
      <c r="H138" s="110">
        <v>328014871</v>
      </c>
      <c r="I138" s="110">
        <v>328014871</v>
      </c>
      <c r="J138" s="110">
        <v>328014871</v>
      </c>
      <c r="K138" s="112"/>
      <c r="L138" s="112"/>
      <c r="M138" s="1"/>
      <c r="N138" s="1"/>
      <c r="O138" s="1"/>
      <c r="P138" s="1"/>
      <c r="Q138" s="1"/>
    </row>
    <row r="139" spans="1:17" s="9" customFormat="1" x14ac:dyDescent="0.25">
      <c r="A139" s="113" t="s">
        <v>148</v>
      </c>
      <c r="B139" s="60" t="s">
        <v>68</v>
      </c>
      <c r="C139" s="60" t="s">
        <v>69</v>
      </c>
      <c r="D139" s="59" t="s">
        <v>15</v>
      </c>
      <c r="E139" s="108" t="s">
        <v>149</v>
      </c>
      <c r="F139" s="110">
        <v>4332047</v>
      </c>
      <c r="G139" s="110">
        <v>0</v>
      </c>
      <c r="H139" s="110">
        <v>3704442</v>
      </c>
      <c r="I139" s="110">
        <v>3704442</v>
      </c>
      <c r="J139" s="110">
        <v>3704442</v>
      </c>
      <c r="K139" s="112"/>
      <c r="L139" s="112"/>
      <c r="M139" s="1"/>
      <c r="N139" s="1"/>
      <c r="O139" s="1"/>
      <c r="P139" s="1"/>
      <c r="Q139" s="1"/>
    </row>
    <row r="140" spans="1:17" s="9" customFormat="1" ht="26.25" customHeight="1" x14ac:dyDescent="0.2">
      <c r="A140" s="129" t="s">
        <v>189</v>
      </c>
      <c r="B140" s="179" t="s">
        <v>68</v>
      </c>
      <c r="C140" s="179" t="s">
        <v>69</v>
      </c>
      <c r="D140" s="179" t="s">
        <v>15</v>
      </c>
      <c r="E140" s="180" t="s">
        <v>188</v>
      </c>
      <c r="F140" s="181">
        <v>25000000</v>
      </c>
      <c r="G140" s="145">
        <v>0</v>
      </c>
      <c r="H140" s="145">
        <v>1602000</v>
      </c>
      <c r="I140" s="145">
        <v>1602000</v>
      </c>
      <c r="J140" s="145">
        <v>1602000</v>
      </c>
      <c r="K140" s="146"/>
      <c r="L140" s="146"/>
      <c r="M140" s="147"/>
    </row>
    <row r="141" spans="1:17" s="29" customFormat="1" ht="15.75" x14ac:dyDescent="0.25">
      <c r="A141" s="182" t="s">
        <v>262</v>
      </c>
      <c r="B141" s="183"/>
      <c r="C141" s="183"/>
      <c r="D141" s="184"/>
      <c r="E141" s="185" t="s">
        <v>263</v>
      </c>
      <c r="F141" s="186">
        <f t="shared" ref="F141:J141" si="38">SUM(F142)</f>
        <v>450000000</v>
      </c>
      <c r="G141" s="81">
        <f t="shared" si="38"/>
        <v>0</v>
      </c>
      <c r="H141" s="81">
        <f t="shared" si="38"/>
        <v>450000000</v>
      </c>
      <c r="I141" s="81">
        <f t="shared" si="38"/>
        <v>450000000</v>
      </c>
      <c r="J141" s="81">
        <f t="shared" si="38"/>
        <v>450000000</v>
      </c>
      <c r="K141" s="82">
        <f>H141/F141</f>
        <v>1</v>
      </c>
      <c r="L141" s="82">
        <f>I141/F141</f>
        <v>1</v>
      </c>
      <c r="M141" s="1"/>
      <c r="N141" s="1"/>
      <c r="O141" s="1"/>
      <c r="P141" s="1"/>
      <c r="Q141" s="1"/>
    </row>
    <row r="142" spans="1:17" s="9" customFormat="1" ht="24.75" customHeight="1" x14ac:dyDescent="0.2">
      <c r="A142" s="129" t="s">
        <v>187</v>
      </c>
      <c r="B142" s="179" t="s">
        <v>13</v>
      </c>
      <c r="C142" s="179" t="s">
        <v>186</v>
      </c>
      <c r="D142" s="179" t="s">
        <v>176</v>
      </c>
      <c r="E142" s="180" t="s">
        <v>185</v>
      </c>
      <c r="F142" s="181">
        <v>450000000</v>
      </c>
      <c r="G142" s="145">
        <v>0</v>
      </c>
      <c r="H142" s="145">
        <v>450000000</v>
      </c>
      <c r="I142" s="145">
        <v>450000000</v>
      </c>
      <c r="J142" s="145">
        <v>450000000</v>
      </c>
      <c r="K142" s="146"/>
      <c r="L142" s="146"/>
      <c r="M142" s="147"/>
    </row>
    <row r="143" spans="1:17" s="29" customFormat="1" ht="15.75" x14ac:dyDescent="0.25">
      <c r="A143" s="78" t="s">
        <v>184</v>
      </c>
      <c r="B143" s="80"/>
      <c r="C143" s="80"/>
      <c r="D143" s="79"/>
      <c r="E143" s="65" t="s">
        <v>183</v>
      </c>
      <c r="F143" s="81">
        <f t="shared" ref="F143:J144" si="39">F144</f>
        <v>6000000</v>
      </c>
      <c r="G143" s="81">
        <f t="shared" si="39"/>
        <v>0</v>
      </c>
      <c r="H143" s="81">
        <f t="shared" si="39"/>
        <v>0</v>
      </c>
      <c r="I143" s="81">
        <f t="shared" si="39"/>
        <v>0</v>
      </c>
      <c r="J143" s="81">
        <f t="shared" si="39"/>
        <v>0</v>
      </c>
      <c r="K143" s="82">
        <f>H143/F143</f>
        <v>0</v>
      </c>
      <c r="L143" s="82">
        <f>I143/F143</f>
        <v>0</v>
      </c>
      <c r="M143" s="1"/>
      <c r="N143" s="1"/>
      <c r="O143" s="1"/>
      <c r="P143" s="1"/>
      <c r="Q143" s="1"/>
    </row>
    <row r="144" spans="1:17" s="83" customFormat="1" ht="15.75" x14ac:dyDescent="0.25">
      <c r="A144" s="78" t="s">
        <v>264</v>
      </c>
      <c r="B144" s="80"/>
      <c r="C144" s="80"/>
      <c r="D144" s="79"/>
      <c r="E144" s="65" t="s">
        <v>265</v>
      </c>
      <c r="F144" s="81">
        <f t="shared" si="39"/>
        <v>6000000</v>
      </c>
      <c r="G144" s="81">
        <f t="shared" si="39"/>
        <v>0</v>
      </c>
      <c r="H144" s="81">
        <f t="shared" si="39"/>
        <v>0</v>
      </c>
      <c r="I144" s="81">
        <f t="shared" si="39"/>
        <v>0</v>
      </c>
      <c r="J144" s="81">
        <f t="shared" si="39"/>
        <v>0</v>
      </c>
      <c r="K144" s="82">
        <f>H144/F144</f>
        <v>0</v>
      </c>
      <c r="L144" s="82">
        <f>I144/F144</f>
        <v>0</v>
      </c>
      <c r="M144" s="1"/>
      <c r="N144" s="1"/>
      <c r="O144" s="1"/>
      <c r="P144" s="1"/>
      <c r="Q144" s="1"/>
    </row>
    <row r="145" spans="1:17" s="9" customFormat="1" x14ac:dyDescent="0.25">
      <c r="A145" s="113" t="s">
        <v>150</v>
      </c>
      <c r="B145" s="60" t="s">
        <v>68</v>
      </c>
      <c r="C145" s="60" t="s">
        <v>69</v>
      </c>
      <c r="D145" s="59" t="s">
        <v>15</v>
      </c>
      <c r="E145" s="108" t="s">
        <v>151</v>
      </c>
      <c r="F145" s="110">
        <v>6000000</v>
      </c>
      <c r="G145" s="110">
        <v>0</v>
      </c>
      <c r="H145" s="110">
        <v>0</v>
      </c>
      <c r="I145" s="110">
        <v>0</v>
      </c>
      <c r="J145" s="110">
        <v>0</v>
      </c>
      <c r="K145" s="112"/>
      <c r="L145" s="112"/>
      <c r="M145" s="1"/>
      <c r="N145" s="1"/>
      <c r="O145" s="1"/>
      <c r="P145" s="1"/>
      <c r="Q145" s="1"/>
    </row>
    <row r="146" spans="1:17" s="16" customFormat="1" ht="18.75" x14ac:dyDescent="0.3">
      <c r="A146" s="84" t="s">
        <v>153</v>
      </c>
      <c r="B146" s="86"/>
      <c r="C146" s="86"/>
      <c r="D146" s="85"/>
      <c r="E146" s="87" t="s">
        <v>266</v>
      </c>
      <c r="F146" s="88">
        <f t="shared" ref="F146:J146" si="40">+F147+F150+F154+F158+F163+F167</f>
        <v>50649000000</v>
      </c>
      <c r="G146" s="88">
        <f t="shared" si="40"/>
        <v>4000000000</v>
      </c>
      <c r="H146" s="88">
        <f t="shared" si="40"/>
        <v>33197045096.82</v>
      </c>
      <c r="I146" s="88">
        <f t="shared" si="40"/>
        <v>20705377016.760002</v>
      </c>
      <c r="J146" s="88">
        <f t="shared" si="40"/>
        <v>20673877016.760002</v>
      </c>
      <c r="K146" s="89">
        <f>H146/F146</f>
        <v>0.6554333767067464</v>
      </c>
      <c r="L146" s="89">
        <f>I146/F146</f>
        <v>0.40880129946810406</v>
      </c>
      <c r="M146" s="75"/>
      <c r="N146" s="75"/>
      <c r="O146" s="75"/>
      <c r="P146" s="90"/>
      <c r="Q146" s="90"/>
    </row>
    <row r="147" spans="1:17" s="9" customFormat="1" ht="78.75" x14ac:dyDescent="0.25">
      <c r="A147" s="43" t="s">
        <v>267</v>
      </c>
      <c r="B147" s="32"/>
      <c r="C147" s="32"/>
      <c r="D147" s="31"/>
      <c r="E147" s="62" t="s">
        <v>268</v>
      </c>
      <c r="F147" s="40">
        <f>SUM(F148:F149)</f>
        <v>5500000000</v>
      </c>
      <c r="G147" s="40">
        <f>SUM(G148:G149)</f>
        <v>0</v>
      </c>
      <c r="H147" s="40">
        <f t="shared" ref="H147:J147" si="41">SUM(H148:H149)</f>
        <v>4975829549.2600002</v>
      </c>
      <c r="I147" s="40">
        <f t="shared" si="41"/>
        <v>3282988427.0799999</v>
      </c>
      <c r="J147" s="40">
        <f t="shared" si="41"/>
        <v>3282988427.0799999</v>
      </c>
      <c r="K147" s="41">
        <f>H147/F147</f>
        <v>0.90469628168363636</v>
      </c>
      <c r="L147" s="41">
        <f>I147/F147</f>
        <v>0.59690698674181819</v>
      </c>
      <c r="M147" s="91"/>
      <c r="N147" s="1"/>
      <c r="O147" s="1"/>
      <c r="P147" s="1"/>
      <c r="Q147" s="1"/>
    </row>
    <row r="148" spans="1:17" s="156" customFormat="1" ht="85.5" x14ac:dyDescent="0.25">
      <c r="A148" s="150" t="s">
        <v>152</v>
      </c>
      <c r="B148" s="152" t="s">
        <v>13</v>
      </c>
      <c r="C148" s="152" t="s">
        <v>14</v>
      </c>
      <c r="D148" s="151" t="s">
        <v>15</v>
      </c>
      <c r="E148" s="153" t="s">
        <v>154</v>
      </c>
      <c r="F148" s="154">
        <v>2200000000</v>
      </c>
      <c r="G148" s="154">
        <v>0</v>
      </c>
      <c r="H148" s="154">
        <v>1942198474</v>
      </c>
      <c r="I148" s="154">
        <v>1177281313.1900001</v>
      </c>
      <c r="J148" s="154">
        <v>1177281313.1900001</v>
      </c>
      <c r="K148" s="155"/>
      <c r="L148" s="155"/>
      <c r="M148" s="93"/>
      <c r="N148" s="1"/>
      <c r="O148" s="1"/>
      <c r="P148" s="1"/>
      <c r="Q148" s="1"/>
    </row>
    <row r="149" spans="1:17" s="156" customFormat="1" ht="85.5" x14ac:dyDescent="0.25">
      <c r="A149" s="150" t="s">
        <v>152</v>
      </c>
      <c r="B149" s="152" t="s">
        <v>68</v>
      </c>
      <c r="C149" s="152" t="s">
        <v>69</v>
      </c>
      <c r="D149" s="151" t="s">
        <v>15</v>
      </c>
      <c r="E149" s="153" t="s">
        <v>154</v>
      </c>
      <c r="F149" s="154">
        <v>3300000000</v>
      </c>
      <c r="G149" s="154">
        <v>0</v>
      </c>
      <c r="H149" s="154">
        <v>3033631075.2600002</v>
      </c>
      <c r="I149" s="154">
        <v>2105707113.8900001</v>
      </c>
      <c r="J149" s="154">
        <v>2105707113.8900001</v>
      </c>
      <c r="K149" s="155"/>
      <c r="L149" s="155"/>
      <c r="M149" s="93"/>
      <c r="N149" s="1"/>
      <c r="O149" s="1"/>
      <c r="P149" s="1"/>
      <c r="Q149" s="1"/>
    </row>
    <row r="150" spans="1:17" s="29" customFormat="1" ht="94.5" x14ac:dyDescent="0.25">
      <c r="A150" s="77" t="s">
        <v>269</v>
      </c>
      <c r="B150" s="64"/>
      <c r="C150" s="92"/>
      <c r="D150" s="63"/>
      <c r="E150" s="62" t="s">
        <v>270</v>
      </c>
      <c r="F150" s="66">
        <f>SUM(F151:F153)</f>
        <v>3602000000</v>
      </c>
      <c r="G150" s="66">
        <f t="shared" ref="G150:J150" si="42">SUM(G151:G153)</f>
        <v>950000000</v>
      </c>
      <c r="H150" s="66">
        <f t="shared" si="42"/>
        <v>1208738792</v>
      </c>
      <c r="I150" s="66">
        <f t="shared" si="42"/>
        <v>534989534</v>
      </c>
      <c r="J150" s="66">
        <f t="shared" si="42"/>
        <v>519989534</v>
      </c>
      <c r="K150" s="67">
        <f>H150/F150</f>
        <v>0.33557434536368685</v>
      </c>
      <c r="L150" s="67">
        <f>I150/F150</f>
        <v>0.14852568961687951</v>
      </c>
      <c r="M150" s="93"/>
      <c r="N150" s="90"/>
      <c r="O150" s="90"/>
      <c r="P150" s="1"/>
      <c r="Q150" s="1"/>
    </row>
    <row r="151" spans="1:17" s="156" customFormat="1" ht="85.5" x14ac:dyDescent="0.25">
      <c r="A151" s="157" t="s">
        <v>155</v>
      </c>
      <c r="B151" s="159" t="s">
        <v>13</v>
      </c>
      <c r="C151" s="159" t="s">
        <v>14</v>
      </c>
      <c r="D151" s="158" t="s">
        <v>15</v>
      </c>
      <c r="E151" s="160" t="s">
        <v>156</v>
      </c>
      <c r="F151" s="161">
        <v>950000000</v>
      </c>
      <c r="G151" s="161">
        <v>950000000</v>
      </c>
      <c r="H151" s="161">
        <v>0</v>
      </c>
      <c r="I151" s="161">
        <v>0</v>
      </c>
      <c r="J151" s="161">
        <v>0</v>
      </c>
      <c r="K151" s="162"/>
      <c r="L151" s="162"/>
      <c r="M151" s="94"/>
      <c r="N151" s="75"/>
      <c r="O151" s="1"/>
      <c r="P151" s="1"/>
      <c r="Q151" s="1"/>
    </row>
    <row r="152" spans="1:17" s="156" customFormat="1" ht="85.5" x14ac:dyDescent="0.25">
      <c r="A152" s="150" t="s">
        <v>155</v>
      </c>
      <c r="B152" s="152" t="s">
        <v>68</v>
      </c>
      <c r="C152" s="152" t="s">
        <v>69</v>
      </c>
      <c r="D152" s="151" t="s">
        <v>15</v>
      </c>
      <c r="E152" s="153" t="s">
        <v>156</v>
      </c>
      <c r="F152" s="154">
        <v>1883400000</v>
      </c>
      <c r="G152" s="161">
        <v>0</v>
      </c>
      <c r="H152" s="154">
        <v>1042365911</v>
      </c>
      <c r="I152" s="154">
        <v>534989534</v>
      </c>
      <c r="J152" s="154">
        <v>519989534</v>
      </c>
      <c r="K152" s="155"/>
      <c r="L152" s="155"/>
      <c r="M152" s="94"/>
      <c r="N152" s="1"/>
      <c r="O152" s="1"/>
      <c r="P152" s="1"/>
      <c r="Q152" s="1"/>
    </row>
    <row r="153" spans="1:17" s="156" customFormat="1" ht="85.5" x14ac:dyDescent="0.25">
      <c r="A153" s="157" t="s">
        <v>157</v>
      </c>
      <c r="B153" s="159" t="s">
        <v>68</v>
      </c>
      <c r="C153" s="159" t="s">
        <v>69</v>
      </c>
      <c r="D153" s="158" t="s">
        <v>15</v>
      </c>
      <c r="E153" s="160" t="s">
        <v>158</v>
      </c>
      <c r="F153" s="161">
        <v>768600000</v>
      </c>
      <c r="G153" s="161">
        <v>0</v>
      </c>
      <c r="H153" s="161">
        <v>166372881</v>
      </c>
      <c r="I153" s="161">
        <v>0</v>
      </c>
      <c r="J153" s="161">
        <v>0</v>
      </c>
      <c r="K153" s="162"/>
      <c r="L153" s="162"/>
      <c r="M153" s="94"/>
      <c r="N153" s="1"/>
      <c r="O153" s="1"/>
      <c r="P153" s="1"/>
      <c r="Q153" s="1"/>
    </row>
    <row r="154" spans="1:17" s="29" customFormat="1" ht="63" x14ac:dyDescent="0.25">
      <c r="A154" s="77" t="s">
        <v>271</v>
      </c>
      <c r="B154" s="64"/>
      <c r="C154" s="64"/>
      <c r="D154" s="63"/>
      <c r="E154" s="62" t="s">
        <v>272</v>
      </c>
      <c r="F154" s="66">
        <f>SUM(F155:F157)</f>
        <v>32413500000</v>
      </c>
      <c r="G154" s="66">
        <f t="shared" ref="G154:J154" si="43">SUM(G155:G157)</f>
        <v>1850000000</v>
      </c>
      <c r="H154" s="66">
        <f t="shared" si="43"/>
        <v>19743854692.130001</v>
      </c>
      <c r="I154" s="66">
        <f t="shared" si="43"/>
        <v>13223631006.68</v>
      </c>
      <c r="J154" s="66">
        <f t="shared" si="43"/>
        <v>13223631006.68</v>
      </c>
      <c r="K154" s="54">
        <f>H154/F154</f>
        <v>0.60912442939299982</v>
      </c>
      <c r="L154" s="54">
        <f>I154/F154</f>
        <v>0.40796677330988634</v>
      </c>
      <c r="M154" s="94"/>
      <c r="N154" s="95"/>
      <c r="O154" s="95"/>
      <c r="P154" s="1"/>
      <c r="Q154" s="75"/>
    </row>
    <row r="155" spans="1:17" s="156" customFormat="1" ht="71.25" x14ac:dyDescent="0.25">
      <c r="A155" s="157" t="s">
        <v>159</v>
      </c>
      <c r="B155" s="159" t="s">
        <v>13</v>
      </c>
      <c r="C155" s="159" t="s">
        <v>14</v>
      </c>
      <c r="D155" s="158" t="s">
        <v>15</v>
      </c>
      <c r="E155" s="160" t="s">
        <v>160</v>
      </c>
      <c r="F155" s="163">
        <v>13600000000</v>
      </c>
      <c r="G155" s="161">
        <v>1850000000</v>
      </c>
      <c r="H155" s="161">
        <v>6201545741.7700005</v>
      </c>
      <c r="I155" s="161">
        <v>4252413822.4000001</v>
      </c>
      <c r="J155" s="161">
        <v>4252413822.4000001</v>
      </c>
      <c r="K155" s="162"/>
      <c r="L155" s="162"/>
      <c r="M155" s="164"/>
      <c r="N155" s="90"/>
      <c r="O155" s="1"/>
      <c r="P155" s="1"/>
      <c r="Q155" s="1"/>
    </row>
    <row r="156" spans="1:17" s="156" customFormat="1" ht="71.25" x14ac:dyDescent="0.25">
      <c r="A156" s="157" t="s">
        <v>159</v>
      </c>
      <c r="B156" s="159" t="s">
        <v>68</v>
      </c>
      <c r="C156" s="159" t="s">
        <v>69</v>
      </c>
      <c r="D156" s="158" t="s">
        <v>15</v>
      </c>
      <c r="E156" s="160" t="s">
        <v>160</v>
      </c>
      <c r="F156" s="163">
        <v>1818500000</v>
      </c>
      <c r="G156" s="163">
        <v>0</v>
      </c>
      <c r="H156" s="161">
        <v>1798489846</v>
      </c>
      <c r="I156" s="161">
        <v>1401313026.1400001</v>
      </c>
      <c r="J156" s="161">
        <v>1401313026.1400001</v>
      </c>
      <c r="K156" s="162"/>
      <c r="L156" s="162"/>
      <c r="M156" s="164"/>
      <c r="N156" s="90"/>
      <c r="O156" s="1"/>
      <c r="P156" s="1"/>
      <c r="Q156" s="1"/>
    </row>
    <row r="157" spans="1:17" s="156" customFormat="1" ht="71.25" x14ac:dyDescent="0.25">
      <c r="A157" s="157" t="s">
        <v>159</v>
      </c>
      <c r="B157" s="159" t="s">
        <v>68</v>
      </c>
      <c r="C157" s="159" t="s">
        <v>161</v>
      </c>
      <c r="D157" s="158" t="s">
        <v>15</v>
      </c>
      <c r="E157" s="160" t="s">
        <v>160</v>
      </c>
      <c r="F157" s="163">
        <v>16995000000</v>
      </c>
      <c r="G157" s="163">
        <v>0</v>
      </c>
      <c r="H157" s="163">
        <v>11743819104.360001</v>
      </c>
      <c r="I157" s="161">
        <v>7569904158.1400003</v>
      </c>
      <c r="J157" s="161">
        <v>7569904158.1400003</v>
      </c>
      <c r="K157" s="162"/>
      <c r="L157" s="162"/>
      <c r="M157" s="94"/>
      <c r="N157" s="96"/>
      <c r="O157" s="1"/>
      <c r="P157" s="1"/>
      <c r="Q157" s="1"/>
    </row>
    <row r="158" spans="1:17" s="61" customFormat="1" ht="47.25" x14ac:dyDescent="0.25">
      <c r="A158" s="77" t="s">
        <v>273</v>
      </c>
      <c r="B158" s="64"/>
      <c r="C158" s="64"/>
      <c r="D158" s="63"/>
      <c r="E158" s="62" t="s">
        <v>274</v>
      </c>
      <c r="F158" s="66">
        <f t="shared" ref="F158:J158" si="44">SUM(F159:F162)</f>
        <v>955000000</v>
      </c>
      <c r="G158" s="66">
        <f t="shared" si="44"/>
        <v>0</v>
      </c>
      <c r="H158" s="66">
        <f t="shared" si="44"/>
        <v>930306823</v>
      </c>
      <c r="I158" s="66">
        <f t="shared" si="44"/>
        <v>554949999</v>
      </c>
      <c r="J158" s="66">
        <f t="shared" si="44"/>
        <v>554949999</v>
      </c>
      <c r="K158" s="67">
        <f>H158/F158</f>
        <v>0.97414327015706803</v>
      </c>
      <c r="L158" s="67">
        <f>I158/F158</f>
        <v>0.58109947539267015</v>
      </c>
      <c r="M158" s="94"/>
      <c r="N158" s="96"/>
      <c r="O158" s="97"/>
      <c r="P158" s="1"/>
      <c r="Q158" s="1"/>
    </row>
    <row r="159" spans="1:17" s="156" customFormat="1" ht="57" x14ac:dyDescent="0.25">
      <c r="A159" s="150" t="s">
        <v>162</v>
      </c>
      <c r="B159" s="152" t="s">
        <v>13</v>
      </c>
      <c r="C159" s="152" t="s">
        <v>14</v>
      </c>
      <c r="D159" s="151" t="s">
        <v>15</v>
      </c>
      <c r="E159" s="153" t="s">
        <v>163</v>
      </c>
      <c r="F159" s="154">
        <v>223000000</v>
      </c>
      <c r="G159" s="154">
        <v>0</v>
      </c>
      <c r="H159" s="154">
        <v>221800000</v>
      </c>
      <c r="I159" s="154">
        <v>146866667</v>
      </c>
      <c r="J159" s="154">
        <v>146866667</v>
      </c>
      <c r="K159" s="155"/>
      <c r="L159" s="155"/>
      <c r="M159" s="94"/>
      <c r="N159" s="90"/>
      <c r="O159" s="1"/>
      <c r="P159" s="1"/>
      <c r="Q159" s="1"/>
    </row>
    <row r="160" spans="1:17" s="156" customFormat="1" ht="57" x14ac:dyDescent="0.25">
      <c r="A160" s="150" t="s">
        <v>164</v>
      </c>
      <c r="B160" s="152" t="s">
        <v>13</v>
      </c>
      <c r="C160" s="152" t="s">
        <v>14</v>
      </c>
      <c r="D160" s="151" t="s">
        <v>15</v>
      </c>
      <c r="E160" s="153" t="s">
        <v>165</v>
      </c>
      <c r="F160" s="154">
        <v>277000000</v>
      </c>
      <c r="G160" s="154">
        <v>0</v>
      </c>
      <c r="H160" s="154">
        <v>276324470</v>
      </c>
      <c r="I160" s="154">
        <v>167300000</v>
      </c>
      <c r="J160" s="154">
        <v>167300000</v>
      </c>
      <c r="K160" s="155"/>
      <c r="L160" s="155"/>
      <c r="M160" s="94"/>
      <c r="N160" s="90"/>
      <c r="O160" s="1"/>
      <c r="P160" s="1"/>
      <c r="Q160" s="1"/>
    </row>
    <row r="161" spans="1:17" s="156" customFormat="1" ht="57" x14ac:dyDescent="0.25">
      <c r="A161" s="150" t="s">
        <v>164</v>
      </c>
      <c r="B161" s="152" t="s">
        <v>68</v>
      </c>
      <c r="C161" s="152" t="s">
        <v>69</v>
      </c>
      <c r="D161" s="151" t="s">
        <v>15</v>
      </c>
      <c r="E161" s="153" t="s">
        <v>165</v>
      </c>
      <c r="F161" s="154">
        <v>262000000</v>
      </c>
      <c r="G161" s="154">
        <v>0</v>
      </c>
      <c r="H161" s="154">
        <v>239182353</v>
      </c>
      <c r="I161" s="154">
        <v>127749999</v>
      </c>
      <c r="J161" s="154">
        <v>127749999</v>
      </c>
      <c r="K161" s="155"/>
      <c r="L161" s="155"/>
      <c r="M161" s="94"/>
      <c r="N161" s="90"/>
      <c r="O161" s="1"/>
      <c r="P161" s="1"/>
      <c r="Q161" s="1"/>
    </row>
    <row r="162" spans="1:17" s="156" customFormat="1" ht="57" x14ac:dyDescent="0.25">
      <c r="A162" s="150" t="s">
        <v>162</v>
      </c>
      <c r="B162" s="152" t="s">
        <v>68</v>
      </c>
      <c r="C162" s="152" t="s">
        <v>69</v>
      </c>
      <c r="D162" s="151" t="s">
        <v>15</v>
      </c>
      <c r="E162" s="153" t="s">
        <v>163</v>
      </c>
      <c r="F162" s="165">
        <v>193000000</v>
      </c>
      <c r="G162" s="154">
        <v>0</v>
      </c>
      <c r="H162" s="154">
        <v>193000000</v>
      </c>
      <c r="I162" s="154">
        <v>113033333</v>
      </c>
      <c r="J162" s="154">
        <v>113033333</v>
      </c>
      <c r="K162" s="155"/>
      <c r="L162" s="155"/>
      <c r="M162" s="94"/>
      <c r="N162" s="90"/>
      <c r="O162" s="1"/>
      <c r="P162" s="1"/>
      <c r="Q162" s="1"/>
    </row>
    <row r="163" spans="1:17" s="61" customFormat="1" ht="47.25" x14ac:dyDescent="0.25">
      <c r="A163" s="77" t="s">
        <v>275</v>
      </c>
      <c r="B163" s="63"/>
      <c r="C163" s="63"/>
      <c r="D163" s="63"/>
      <c r="E163" s="62" t="s">
        <v>276</v>
      </c>
      <c r="F163" s="66">
        <f>SUM(F164:F166)</f>
        <v>3678500000</v>
      </c>
      <c r="G163" s="66">
        <f>SUM(G164:G166)</f>
        <v>700000000</v>
      </c>
      <c r="H163" s="66">
        <f t="shared" ref="H163:J163" si="45">SUM(H164:H166)</f>
        <v>2683397020.23</v>
      </c>
      <c r="I163" s="66">
        <f t="shared" si="45"/>
        <v>1636780528</v>
      </c>
      <c r="J163" s="66">
        <f t="shared" si="45"/>
        <v>1620280528</v>
      </c>
      <c r="K163" s="67">
        <f>H163/F163</f>
        <v>0.72948131581622944</v>
      </c>
      <c r="L163" s="67">
        <f>I163/F163</f>
        <v>0.44495868642109554</v>
      </c>
      <c r="M163" s="94"/>
      <c r="N163" s="90"/>
      <c r="O163" s="1"/>
      <c r="P163" s="1"/>
      <c r="Q163" s="1"/>
    </row>
    <row r="164" spans="1:17" s="156" customFormat="1" ht="57" x14ac:dyDescent="0.25">
      <c r="A164" s="150" t="s">
        <v>166</v>
      </c>
      <c r="B164" s="152" t="s">
        <v>13</v>
      </c>
      <c r="C164" s="152" t="s">
        <v>14</v>
      </c>
      <c r="D164" s="151" t="s">
        <v>15</v>
      </c>
      <c r="E164" s="153" t="s">
        <v>167</v>
      </c>
      <c r="F164" s="154">
        <v>2000000000</v>
      </c>
      <c r="G164" s="154">
        <v>700000000</v>
      </c>
      <c r="H164" s="154">
        <v>1060866667</v>
      </c>
      <c r="I164" s="154">
        <v>750210065</v>
      </c>
      <c r="J164" s="154">
        <v>744710065</v>
      </c>
      <c r="K164" s="155"/>
      <c r="L164" s="155"/>
      <c r="M164" s="94"/>
      <c r="N164" s="90"/>
      <c r="O164" s="1"/>
      <c r="P164" s="1"/>
      <c r="Q164" s="1"/>
    </row>
    <row r="165" spans="1:17" s="156" customFormat="1" ht="57" x14ac:dyDescent="0.25">
      <c r="A165" s="150" t="s">
        <v>166</v>
      </c>
      <c r="B165" s="152" t="s">
        <v>68</v>
      </c>
      <c r="C165" s="152" t="s">
        <v>69</v>
      </c>
      <c r="D165" s="151" t="s">
        <v>15</v>
      </c>
      <c r="E165" s="153" t="s">
        <v>167</v>
      </c>
      <c r="F165" s="154">
        <v>1591000000</v>
      </c>
      <c r="G165" s="154">
        <v>0</v>
      </c>
      <c r="H165" s="154">
        <v>1555398137</v>
      </c>
      <c r="I165" s="154">
        <v>845903796</v>
      </c>
      <c r="J165" s="154">
        <v>834903796</v>
      </c>
      <c r="K165" s="155"/>
      <c r="L165" s="155"/>
      <c r="M165" s="94"/>
      <c r="N165" s="90"/>
      <c r="O165" s="1"/>
      <c r="P165" s="1"/>
      <c r="Q165" s="1"/>
    </row>
    <row r="166" spans="1:17" s="156" customFormat="1" ht="57" x14ac:dyDescent="0.25">
      <c r="A166" s="166" t="s">
        <v>168</v>
      </c>
      <c r="B166" s="168" t="s">
        <v>68</v>
      </c>
      <c r="C166" s="168" t="s">
        <v>69</v>
      </c>
      <c r="D166" s="167" t="s">
        <v>15</v>
      </c>
      <c r="E166" s="169" t="s">
        <v>169</v>
      </c>
      <c r="F166" s="170">
        <v>87500000</v>
      </c>
      <c r="G166" s="154">
        <v>0</v>
      </c>
      <c r="H166" s="170">
        <v>67132216.230000004</v>
      </c>
      <c r="I166" s="170">
        <v>40666667</v>
      </c>
      <c r="J166" s="170">
        <v>40666667</v>
      </c>
      <c r="K166" s="171"/>
      <c r="L166" s="171"/>
      <c r="M166" s="94"/>
      <c r="N166" s="90"/>
      <c r="O166" s="1"/>
      <c r="P166" s="1"/>
      <c r="Q166" s="1"/>
    </row>
    <row r="167" spans="1:17" s="61" customFormat="1" ht="47.25" x14ac:dyDescent="0.25">
      <c r="A167" s="77" t="s">
        <v>277</v>
      </c>
      <c r="B167" s="63"/>
      <c r="C167" s="63"/>
      <c r="D167" s="63"/>
      <c r="E167" s="62" t="s">
        <v>278</v>
      </c>
      <c r="F167" s="66">
        <f t="shared" ref="F167:J167" si="46">SUM(F168:F171)</f>
        <v>4500000000</v>
      </c>
      <c r="G167" s="66">
        <f t="shared" si="46"/>
        <v>500000000</v>
      </c>
      <c r="H167" s="66">
        <f t="shared" si="46"/>
        <v>3654918220.1999998</v>
      </c>
      <c r="I167" s="66">
        <f t="shared" si="46"/>
        <v>1472037522</v>
      </c>
      <c r="J167" s="66">
        <f t="shared" si="46"/>
        <v>1472037522</v>
      </c>
      <c r="K167" s="67">
        <f>H167/F167</f>
        <v>0.81220404893333331</v>
      </c>
      <c r="L167" s="67">
        <f>I167/F167</f>
        <v>0.32711944933333331</v>
      </c>
      <c r="M167" s="98"/>
      <c r="N167" s="90"/>
      <c r="O167" s="1"/>
      <c r="P167" s="1"/>
      <c r="Q167" s="1"/>
    </row>
    <row r="168" spans="1:17" s="156" customFormat="1" ht="71.25" x14ac:dyDescent="0.25">
      <c r="A168" s="172" t="s">
        <v>170</v>
      </c>
      <c r="B168" s="152" t="s">
        <v>13</v>
      </c>
      <c r="C168" s="152" t="s">
        <v>14</v>
      </c>
      <c r="D168" s="151" t="s">
        <v>15</v>
      </c>
      <c r="E168" s="153" t="s">
        <v>171</v>
      </c>
      <c r="F168" s="154">
        <v>500000000</v>
      </c>
      <c r="G168" s="154">
        <v>500000000</v>
      </c>
      <c r="H168" s="154">
        <v>0</v>
      </c>
      <c r="I168" s="154">
        <v>0</v>
      </c>
      <c r="J168" s="154">
        <v>0</v>
      </c>
      <c r="K168" s="155"/>
      <c r="L168" s="155"/>
      <c r="M168" s="94"/>
      <c r="N168" s="90"/>
      <c r="O168" s="1"/>
      <c r="P168" s="1"/>
      <c r="Q168" s="1"/>
    </row>
    <row r="169" spans="1:17" s="156" customFormat="1" ht="57" x14ac:dyDescent="0.25">
      <c r="A169" s="172" t="s">
        <v>172</v>
      </c>
      <c r="B169" s="152" t="s">
        <v>13</v>
      </c>
      <c r="C169" s="152" t="s">
        <v>14</v>
      </c>
      <c r="D169" s="151" t="s">
        <v>15</v>
      </c>
      <c r="E169" s="153" t="s">
        <v>173</v>
      </c>
      <c r="F169" s="154">
        <v>500000000</v>
      </c>
      <c r="G169" s="154">
        <v>0</v>
      </c>
      <c r="H169" s="154">
        <v>467716664</v>
      </c>
      <c r="I169" s="154">
        <v>128699999</v>
      </c>
      <c r="J169" s="154">
        <v>128699999</v>
      </c>
      <c r="K169" s="155"/>
      <c r="L169" s="155"/>
      <c r="M169" s="94"/>
      <c r="N169" s="90"/>
      <c r="O169" s="1"/>
      <c r="P169" s="1"/>
      <c r="Q169" s="1"/>
    </row>
    <row r="170" spans="1:17" s="156" customFormat="1" ht="57" x14ac:dyDescent="0.25">
      <c r="A170" s="172" t="s">
        <v>172</v>
      </c>
      <c r="B170" s="152" t="s">
        <v>68</v>
      </c>
      <c r="C170" s="152" t="s">
        <v>69</v>
      </c>
      <c r="D170" s="151" t="s">
        <v>15</v>
      </c>
      <c r="E170" s="153" t="s">
        <v>173</v>
      </c>
      <c r="F170" s="154">
        <v>1150000000</v>
      </c>
      <c r="G170" s="154">
        <v>0</v>
      </c>
      <c r="H170" s="154">
        <v>1149600000</v>
      </c>
      <c r="I170" s="154">
        <v>601783328</v>
      </c>
      <c r="J170" s="154">
        <v>601783328</v>
      </c>
      <c r="K170" s="155"/>
      <c r="L170" s="155"/>
      <c r="M170" s="94"/>
      <c r="N170" s="90"/>
      <c r="O170" s="1"/>
      <c r="P170" s="1"/>
      <c r="Q170" s="1"/>
    </row>
    <row r="171" spans="1:17" s="156" customFormat="1" ht="71.25" x14ac:dyDescent="0.25">
      <c r="A171" s="172" t="s">
        <v>170</v>
      </c>
      <c r="B171" s="152" t="s">
        <v>68</v>
      </c>
      <c r="C171" s="152" t="s">
        <v>69</v>
      </c>
      <c r="D171" s="151" t="s">
        <v>15</v>
      </c>
      <c r="E171" s="153" t="s">
        <v>171</v>
      </c>
      <c r="F171" s="154">
        <v>2350000000</v>
      </c>
      <c r="G171" s="154">
        <v>0</v>
      </c>
      <c r="H171" s="154">
        <v>2037601556.2</v>
      </c>
      <c r="I171" s="154">
        <v>741554195</v>
      </c>
      <c r="J171" s="154">
        <v>741554195</v>
      </c>
      <c r="K171" s="155"/>
      <c r="L171" s="155"/>
      <c r="M171" s="94"/>
      <c r="N171" s="90"/>
      <c r="O171" s="1"/>
      <c r="P171" s="1"/>
      <c r="Q171" s="1"/>
    </row>
    <row r="172" spans="1:17" s="16" customFormat="1" ht="18.75" x14ac:dyDescent="0.3">
      <c r="A172" s="99"/>
      <c r="B172" s="100"/>
      <c r="C172" s="100"/>
      <c r="D172" s="100"/>
      <c r="E172" s="100"/>
      <c r="F172" s="101">
        <f t="shared" ref="F172:J172" si="47">F146+F5</f>
        <v>303610000000</v>
      </c>
      <c r="G172" s="101">
        <f t="shared" si="47"/>
        <v>60492739495</v>
      </c>
      <c r="H172" s="101">
        <f t="shared" si="47"/>
        <v>180501633292.94998</v>
      </c>
      <c r="I172" s="101">
        <f t="shared" si="47"/>
        <v>156197217030.66</v>
      </c>
      <c r="J172" s="101">
        <f t="shared" si="47"/>
        <v>156078748874.89999</v>
      </c>
      <c r="K172" s="102">
        <f>H172/F172</f>
        <v>0.59451807678584367</v>
      </c>
      <c r="L172" s="102">
        <f>I172/F172</f>
        <v>0.514466641515958</v>
      </c>
      <c r="M172" s="1"/>
      <c r="N172" s="1"/>
      <c r="O172" s="1"/>
      <c r="P172" s="1"/>
      <c r="Q172" s="1"/>
    </row>
    <row r="173" spans="1:17" ht="72" customHeight="1" x14ac:dyDescent="0.25">
      <c r="A173" s="193" t="s">
        <v>283</v>
      </c>
      <c r="B173" s="193" t="s">
        <v>0</v>
      </c>
      <c r="C173" s="193" t="s">
        <v>0</v>
      </c>
      <c r="D173" s="193" t="s">
        <v>0</v>
      </c>
      <c r="E173" s="193" t="s">
        <v>0</v>
      </c>
      <c r="F173" s="103"/>
      <c r="G173" s="103"/>
      <c r="H173" s="103"/>
      <c r="I173" s="103"/>
      <c r="J173" s="103"/>
      <c r="K173" s="104"/>
      <c r="L173" s="104"/>
    </row>
    <row r="174" spans="1:17" x14ac:dyDescent="0.25">
      <c r="F174" s="173"/>
      <c r="G174" s="173"/>
      <c r="H174" s="173"/>
      <c r="I174" s="173"/>
      <c r="J174" s="173"/>
    </row>
    <row r="175" spans="1:17" x14ac:dyDescent="0.25">
      <c r="A175" s="1" t="s">
        <v>0</v>
      </c>
      <c r="B175" s="1" t="s">
        <v>0</v>
      </c>
      <c r="C175" s="1" t="s">
        <v>0</v>
      </c>
      <c r="D175" s="1" t="s">
        <v>0</v>
      </c>
      <c r="E175" s="1" t="s">
        <v>0</v>
      </c>
      <c r="F175" s="1" t="s">
        <v>0</v>
      </c>
      <c r="G175" s="1" t="s">
        <v>0</v>
      </c>
      <c r="H175" s="1" t="s">
        <v>0</v>
      </c>
      <c r="I175" s="1" t="s">
        <v>0</v>
      </c>
      <c r="J175" s="1" t="s">
        <v>0</v>
      </c>
    </row>
    <row r="176" spans="1:17" ht="33.950000000000003" customHeight="1" x14ac:dyDescent="0.25"/>
  </sheetData>
  <mergeCells count="5">
    <mergeCell ref="A173:E173"/>
    <mergeCell ref="B1:J1"/>
    <mergeCell ref="B2:J2"/>
    <mergeCell ref="B3:J3"/>
    <mergeCell ref="K3:L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Erwin Dario Ernesto Mejia Africano</cp:lastModifiedBy>
  <dcterms:created xsi:type="dcterms:W3CDTF">2025-10-01T12:57:39Z</dcterms:created>
  <dcterms:modified xsi:type="dcterms:W3CDTF">2025-11-07T16:41:48Z</dcterms:modified>
</cp:coreProperties>
</file>