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hidePivotFieldList="1" defaultThemeVersion="124226"/>
  <mc:AlternateContent xmlns:mc="http://schemas.openxmlformats.org/markup-compatibility/2006">
    <mc:Choice Requires="x15">
      <x15ac:absPath xmlns:x15ac="http://schemas.microsoft.com/office/spreadsheetml/2010/11/ac" url="C:\Users\1049617134c\Documents\BACKUP 2\2017\2017-2\INFORME DE GESTION\"/>
    </mc:Choice>
  </mc:AlternateContent>
  <bookViews>
    <workbookView xWindow="0" yWindow="0" windowWidth="25125" windowHeight="12330"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externalReferences>
    <externalReference r:id="rId13"/>
  </externalReferences>
  <definedNames>
    <definedName name="_xlnm._FilterDatabase" localSheetId="0" hidden="1">'CONTRATOS 2017'!$A$1:$DU$265</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62913"/>
</workbook>
</file>

<file path=xl/calcChain.xml><?xml version="1.0" encoding="utf-8"?>
<calcChain xmlns="http://schemas.openxmlformats.org/spreadsheetml/2006/main">
  <c r="AI240" i="22" l="1"/>
  <c r="AI210" i="22"/>
  <c r="B238" i="22" l="1"/>
  <c r="B239" i="22"/>
  <c r="B240" i="22"/>
  <c r="B241" i="22"/>
  <c r="B233" i="22"/>
  <c r="B234" i="22"/>
  <c r="B235" i="22"/>
  <c r="B236" i="22"/>
  <c r="B237" i="22"/>
  <c r="B247" i="22"/>
  <c r="B246" i="22"/>
  <c r="B242" i="22"/>
  <c r="B243" i="22"/>
  <c r="B244" i="22"/>
  <c r="B245" i="22"/>
  <c r="AQ243" i="22" l="1"/>
  <c r="AQ244" i="22"/>
  <c r="AQ245" i="22"/>
  <c r="AQ246" i="22"/>
  <c r="AQ247" i="22"/>
  <c r="AQ248" i="22"/>
  <c r="AQ249" i="22"/>
  <c r="AQ250" i="22"/>
  <c r="AQ251" i="22"/>
  <c r="AQ252" i="22"/>
  <c r="AQ253" i="22"/>
  <c r="AQ254" i="22"/>
  <c r="AQ255" i="22"/>
  <c r="AQ256" i="22"/>
  <c r="AQ257" i="22"/>
  <c r="AQ258" i="22"/>
  <c r="AQ259" i="22"/>
  <c r="AQ260" i="22"/>
  <c r="AQ261" i="22"/>
  <c r="AQ262" i="22"/>
  <c r="AQ263" i="22"/>
  <c r="AQ264" i="22"/>
  <c r="AQ265" i="22"/>
  <c r="AQ242" i="22"/>
  <c r="AQ238" i="22"/>
  <c r="AQ239" i="22"/>
  <c r="AQ240" i="22"/>
  <c r="AQ241" i="22"/>
  <c r="AI2" i="22" l="1"/>
  <c r="AQ2" i="22"/>
  <c r="AI3" i="22"/>
  <c r="AQ3" i="22"/>
  <c r="AI4" i="22"/>
  <c r="AQ4" i="22"/>
  <c r="AI5" i="22"/>
  <c r="AQ5" i="22"/>
  <c r="AI6" i="22"/>
  <c r="AQ6" i="22"/>
  <c r="AI7" i="22"/>
  <c r="AQ7" i="22"/>
  <c r="AI8" i="22"/>
  <c r="AQ8" i="22"/>
  <c r="AI9" i="22"/>
  <c r="AQ9" i="22"/>
  <c r="AI10" i="22"/>
  <c r="AQ10" i="22"/>
  <c r="AI11" i="22"/>
  <c r="AQ11" i="22"/>
  <c r="AI12" i="22"/>
  <c r="AQ12" i="22"/>
  <c r="AI13" i="22"/>
  <c r="AQ13" i="22"/>
  <c r="AI14" i="22"/>
  <c r="AQ14" i="22"/>
  <c r="AI15" i="22"/>
  <c r="AQ15" i="22"/>
  <c r="AI16" i="22"/>
  <c r="AQ16" i="22"/>
  <c r="AI17" i="22"/>
  <c r="AQ17" i="22"/>
  <c r="AI18" i="22"/>
  <c r="AQ18" i="22"/>
  <c r="AI19" i="22"/>
  <c r="AQ19" i="22"/>
  <c r="AI20" i="22"/>
  <c r="AQ20" i="22"/>
  <c r="AI21" i="22"/>
  <c r="AQ21" i="22"/>
  <c r="AI22" i="22"/>
  <c r="AQ22" i="22"/>
  <c r="AI23" i="22"/>
  <c r="AQ23" i="22"/>
  <c r="AI24" i="22"/>
  <c r="AQ24" i="22"/>
  <c r="AI25" i="22"/>
  <c r="AQ25" i="22"/>
  <c r="AI26" i="22"/>
  <c r="AQ26" i="22"/>
  <c r="AI27" i="22"/>
  <c r="AQ27" i="22"/>
  <c r="AI28" i="22"/>
  <c r="AQ28" i="22"/>
  <c r="AI29" i="22"/>
  <c r="AQ29" i="22"/>
  <c r="AI30" i="22"/>
  <c r="AQ30" i="22"/>
  <c r="AI31" i="22"/>
  <c r="AQ31" i="22"/>
  <c r="AI32" i="22"/>
  <c r="AQ32" i="22"/>
  <c r="AI33" i="22"/>
  <c r="AQ33" i="22"/>
  <c r="AI34" i="22"/>
  <c r="AQ34" i="22"/>
  <c r="AI35" i="22"/>
  <c r="AQ35" i="22"/>
  <c r="AI36" i="22"/>
  <c r="AQ36" i="22"/>
  <c r="AI37" i="22"/>
  <c r="AQ37" i="22"/>
  <c r="AI38" i="22"/>
  <c r="AQ38" i="22"/>
  <c r="AI39" i="22"/>
  <c r="AQ39" i="22"/>
  <c r="AI40" i="22"/>
  <c r="AQ40" i="22"/>
  <c r="AI41" i="22"/>
  <c r="AQ41" i="22"/>
  <c r="AI42" i="22"/>
  <c r="AQ42" i="22"/>
  <c r="AI43" i="22"/>
  <c r="AQ43" i="22"/>
  <c r="AI44" i="22"/>
  <c r="AQ44" i="22"/>
  <c r="AI45" i="22"/>
  <c r="AQ45" i="22"/>
  <c r="AI46" i="22"/>
  <c r="AQ46" i="22"/>
  <c r="AI47" i="22"/>
  <c r="AQ47" i="22"/>
  <c r="AI48" i="22"/>
  <c r="AQ48" i="22"/>
  <c r="AI49" i="22"/>
  <c r="AQ49" i="22"/>
  <c r="AI50" i="22"/>
  <c r="AQ50" i="22"/>
  <c r="AI51" i="22"/>
  <c r="AQ51" i="22"/>
  <c r="AI52" i="22"/>
  <c r="AQ52" i="22"/>
  <c r="AI53" i="22"/>
  <c r="AQ53" i="22"/>
  <c r="AI54" i="22"/>
  <c r="AQ54" i="22"/>
  <c r="AI55" i="22"/>
  <c r="AQ55" i="22"/>
  <c r="AI56" i="22"/>
  <c r="AQ56" i="22"/>
  <c r="AI57" i="22"/>
  <c r="AQ57" i="22"/>
  <c r="AI58" i="22"/>
  <c r="AQ58" i="22"/>
  <c r="AI59" i="22"/>
  <c r="AQ59" i="22"/>
  <c r="AI60" i="22"/>
  <c r="AQ60" i="22"/>
  <c r="AI61" i="22"/>
  <c r="AQ61" i="22"/>
  <c r="AI62" i="22"/>
  <c r="AQ62" i="22"/>
  <c r="AI63" i="22"/>
  <c r="AQ63" i="22"/>
  <c r="AI64" i="22"/>
  <c r="AQ64" i="22"/>
  <c r="AI65" i="22"/>
  <c r="AQ65" i="22"/>
  <c r="AI66" i="22"/>
  <c r="AQ66" i="22"/>
  <c r="AI67" i="22"/>
  <c r="AQ67" i="22"/>
  <c r="AI68" i="22"/>
  <c r="AQ68" i="22"/>
  <c r="AI69" i="22"/>
  <c r="AQ69" i="22"/>
  <c r="AI70" i="22"/>
  <c r="AQ70" i="22"/>
  <c r="AI71" i="22"/>
  <c r="AQ71" i="22"/>
  <c r="AI72" i="22"/>
  <c r="AQ72" i="22"/>
  <c r="AI73" i="22"/>
  <c r="AQ73" i="22"/>
  <c r="AI74" i="22"/>
  <c r="AQ74" i="22"/>
  <c r="AI75" i="22"/>
  <c r="AQ75" i="22"/>
  <c r="AI76" i="22"/>
  <c r="AQ76" i="22"/>
  <c r="AI77" i="22"/>
  <c r="AQ77" i="22"/>
  <c r="AI78" i="22"/>
  <c r="AQ78" i="22"/>
  <c r="AI79" i="22"/>
  <c r="AQ79" i="22"/>
  <c r="AI80" i="22"/>
  <c r="AQ80" i="22"/>
  <c r="AI81" i="22"/>
  <c r="AQ81" i="22"/>
  <c r="AI82" i="22"/>
  <c r="AQ82" i="22"/>
  <c r="AI83" i="22"/>
  <c r="AQ83" i="22"/>
  <c r="AI84" i="22"/>
  <c r="AQ84" i="22"/>
  <c r="AI85" i="22"/>
  <c r="AQ85" i="22"/>
  <c r="AI86" i="22"/>
  <c r="AQ86" i="22"/>
  <c r="AI87" i="22"/>
  <c r="AQ87" i="22"/>
  <c r="AI88" i="22"/>
  <c r="AQ88" i="22"/>
  <c r="AI89" i="22"/>
  <c r="AQ89" i="22"/>
  <c r="AI90" i="22"/>
  <c r="AQ90" i="22"/>
  <c r="AI91" i="22"/>
  <c r="AQ91" i="22"/>
  <c r="AI92" i="22"/>
  <c r="AQ92" i="22"/>
  <c r="AI93" i="22"/>
  <c r="AQ93" i="22"/>
  <c r="AI95" i="22"/>
  <c r="AQ95" i="22"/>
  <c r="AI96" i="22"/>
  <c r="AQ96" i="22"/>
  <c r="AI97" i="22"/>
  <c r="AQ97" i="22"/>
  <c r="AI98" i="22"/>
  <c r="AQ98" i="22"/>
  <c r="AI99" i="22"/>
  <c r="AQ99" i="22"/>
  <c r="AI100" i="22"/>
  <c r="AQ100" i="22"/>
  <c r="AI101" i="22"/>
  <c r="AQ101" i="22"/>
  <c r="AI102" i="22"/>
  <c r="AQ102" i="22"/>
  <c r="AI103" i="22"/>
  <c r="AQ103" i="22"/>
  <c r="AI104" i="22"/>
  <c r="AQ104" i="22"/>
  <c r="AI105" i="22"/>
  <c r="AQ105" i="22"/>
  <c r="AQ106" i="22"/>
  <c r="AQ107" i="22"/>
  <c r="AQ108" i="22"/>
  <c r="AQ109" i="22"/>
  <c r="AQ110" i="22"/>
  <c r="AI111" i="22"/>
  <c r="AQ111" i="22"/>
  <c r="AQ112" i="22"/>
  <c r="AQ113" i="22"/>
  <c r="AQ114" i="22"/>
  <c r="AQ115" i="22"/>
  <c r="AQ116" i="22"/>
  <c r="AQ117" i="22"/>
  <c r="AQ118" i="22"/>
  <c r="AQ119" i="22"/>
  <c r="AI120" i="22"/>
  <c r="AQ120" i="22"/>
  <c r="AI121" i="22"/>
  <c r="AQ121" i="22"/>
  <c r="AI122" i="22"/>
  <c r="AQ122" i="22"/>
  <c r="AI123" i="22"/>
  <c r="AQ123" i="22"/>
  <c r="AI124" i="22"/>
  <c r="AQ124" i="22"/>
  <c r="AI125" i="22"/>
  <c r="AQ125" i="22"/>
  <c r="AI126" i="22"/>
  <c r="AQ126" i="22"/>
  <c r="AI127" i="22"/>
  <c r="AQ127" i="22"/>
  <c r="AI128" i="22"/>
  <c r="AQ128" i="22"/>
  <c r="AI129" i="22"/>
  <c r="AQ129" i="22"/>
  <c r="AI130" i="22"/>
  <c r="AQ130" i="22"/>
  <c r="AI131" i="22"/>
  <c r="AQ131" i="22"/>
  <c r="AI132" i="22"/>
  <c r="AQ132" i="22"/>
  <c r="AI133" i="22"/>
  <c r="AQ133" i="22"/>
  <c r="AI134" i="22"/>
  <c r="AQ134" i="22"/>
  <c r="AI135" i="22"/>
  <c r="AQ135" i="22"/>
  <c r="AI136" i="22"/>
  <c r="AQ136" i="22"/>
  <c r="AI137" i="22"/>
  <c r="AQ137" i="22"/>
  <c r="AI138" i="22"/>
  <c r="AQ138" i="22"/>
  <c r="AI139" i="22"/>
  <c r="AQ139" i="22"/>
  <c r="AI140" i="22"/>
  <c r="AQ140" i="22"/>
  <c r="AI141" i="22"/>
  <c r="AQ141" i="22"/>
  <c r="AI142" i="22"/>
  <c r="AQ142" i="22"/>
  <c r="AI143" i="22"/>
  <c r="AQ143" i="22"/>
  <c r="AI144" i="22"/>
  <c r="AQ144" i="22"/>
  <c r="AI145" i="22"/>
  <c r="AQ145" i="22"/>
  <c r="AI146" i="22"/>
  <c r="AQ146" i="22"/>
  <c r="AI147" i="22"/>
  <c r="AQ147" i="22"/>
  <c r="AI148" i="22"/>
  <c r="AQ148" i="22"/>
  <c r="AI149" i="22"/>
  <c r="AQ149" i="22"/>
  <c r="AI150" i="22"/>
  <c r="AQ150" i="22"/>
  <c r="AI151" i="22"/>
  <c r="AQ151" i="22"/>
  <c r="AI152" i="22"/>
  <c r="AQ152" i="22"/>
  <c r="AI153" i="22"/>
  <c r="AQ153" i="22"/>
  <c r="AI154" i="22"/>
  <c r="AQ154" i="22"/>
  <c r="AI155" i="22"/>
  <c r="AQ155" i="22"/>
  <c r="AI156" i="22"/>
  <c r="AQ156" i="22"/>
  <c r="AQ157" i="22"/>
  <c r="AQ158" i="22"/>
  <c r="AQ160" i="22"/>
  <c r="AQ161" i="22"/>
  <c r="AQ162" i="22"/>
  <c r="AQ163" i="22"/>
  <c r="AQ164" i="22"/>
  <c r="AQ165" i="22"/>
  <c r="AQ166" i="22"/>
  <c r="AQ167" i="22"/>
  <c r="AQ168" i="22"/>
  <c r="AQ169" i="22"/>
  <c r="AQ170" i="22"/>
  <c r="AQ171" i="22"/>
  <c r="AQ172" i="22"/>
  <c r="AQ173" i="22"/>
  <c r="AQ174" i="22"/>
  <c r="AQ175" i="22"/>
  <c r="AQ176" i="22"/>
  <c r="AI177" i="22"/>
  <c r="AQ177" i="22"/>
  <c r="AQ178" i="22"/>
  <c r="AQ179" i="22"/>
  <c r="AQ180" i="22"/>
  <c r="AQ181" i="22"/>
  <c r="AI182" i="22"/>
  <c r="AQ182" i="22"/>
  <c r="AI183" i="22"/>
  <c r="AQ183" i="22"/>
  <c r="AI184" i="22"/>
  <c r="AQ184" i="22"/>
  <c r="AI185" i="22"/>
  <c r="AQ185" i="22"/>
  <c r="AI186" i="22"/>
  <c r="AQ186" i="22"/>
  <c r="AI187" i="22"/>
  <c r="AQ187" i="22"/>
  <c r="AI188" i="22"/>
  <c r="AQ188" i="22"/>
  <c r="AI189" i="22"/>
  <c r="AQ189" i="22"/>
  <c r="AI190" i="22"/>
  <c r="AQ190" i="22"/>
  <c r="AI191" i="22"/>
  <c r="AQ191" i="22"/>
  <c r="AI192" i="22"/>
  <c r="AQ192" i="22"/>
  <c r="AI193" i="22"/>
  <c r="AQ193" i="22"/>
  <c r="AI194" i="22"/>
  <c r="AQ194" i="22"/>
  <c r="AI195" i="22"/>
  <c r="AQ195" i="22"/>
  <c r="AI196" i="22"/>
  <c r="AQ196" i="22"/>
  <c r="AI197" i="22"/>
  <c r="AQ197" i="22"/>
  <c r="AI198" i="22"/>
  <c r="AQ198" i="22"/>
  <c r="AI199" i="22"/>
  <c r="AQ199" i="22"/>
  <c r="AI200" i="22"/>
  <c r="AQ200" i="22"/>
  <c r="AI201" i="22"/>
  <c r="AQ201" i="22"/>
  <c r="AI202" i="22"/>
  <c r="AQ202" i="22"/>
  <c r="AI203" i="22"/>
  <c r="AQ203" i="22"/>
  <c r="AI204" i="22"/>
  <c r="AQ204" i="22"/>
  <c r="AI205" i="22"/>
  <c r="AQ205" i="22"/>
  <c r="AI206" i="22"/>
  <c r="AQ206" i="22"/>
  <c r="AI207" i="22"/>
  <c r="AQ207" i="22"/>
  <c r="AI208" i="22"/>
  <c r="AQ208" i="22"/>
  <c r="AI212" i="22"/>
  <c r="AQ212" i="22"/>
  <c r="AI213" i="22"/>
  <c r="AQ213" i="22"/>
  <c r="AI214" i="22"/>
  <c r="AQ214" i="22"/>
  <c r="AI215" i="22"/>
  <c r="AQ215" i="22"/>
  <c r="AI216" i="22"/>
  <c r="AQ216" i="22"/>
  <c r="AQ217" i="22"/>
  <c r="AQ218" i="22"/>
  <c r="AQ219" i="22"/>
  <c r="AQ220" i="22"/>
  <c r="AQ221" i="22"/>
  <c r="AI222" i="22"/>
  <c r="AQ222" i="22"/>
  <c r="AI223" i="22"/>
  <c r="AQ223" i="22"/>
  <c r="AI224" i="22"/>
  <c r="AQ224" i="22"/>
  <c r="AI225" i="22"/>
  <c r="AQ225" i="22"/>
  <c r="AI226" i="22"/>
  <c r="AQ226" i="22"/>
  <c r="AI227" i="22"/>
  <c r="AQ227" i="22"/>
  <c r="AI228" i="22"/>
  <c r="AQ228" i="22"/>
  <c r="AI229" i="22"/>
  <c r="AQ229" i="22"/>
  <c r="AI230" i="22"/>
  <c r="AQ230" i="22"/>
  <c r="AI231" i="22"/>
  <c r="AQ231" i="22"/>
  <c r="AI232" i="22"/>
  <c r="AQ232" i="22"/>
  <c r="AI233" i="22"/>
  <c r="AQ233" i="22"/>
  <c r="AI234" i="22"/>
  <c r="AQ234" i="22"/>
  <c r="AI235" i="22"/>
  <c r="AQ235" i="22"/>
  <c r="AI236" i="22"/>
  <c r="AQ236" i="22"/>
  <c r="AI237" i="22"/>
  <c r="AQ237" i="22"/>
  <c r="AI238" i="22"/>
  <c r="AI239" i="22"/>
  <c r="B232" i="22" l="1"/>
  <c r="B231" i="22"/>
  <c r="B230" i="22"/>
  <c r="B229" i="22"/>
  <c r="B228" i="22"/>
  <c r="B227" i="22"/>
  <c r="B226" i="22"/>
  <c r="B225" i="22"/>
  <c r="B224" i="22"/>
  <c r="B223" i="22"/>
  <c r="B222" i="22"/>
  <c r="B216" i="22"/>
  <c r="B215" i="22"/>
  <c r="B213" i="22"/>
  <c r="B212" i="22"/>
  <c r="B211" i="22"/>
  <c r="B210" i="22"/>
  <c r="B209" i="22"/>
  <c r="B208" i="22"/>
  <c r="B207" i="22"/>
  <c r="B206" i="22"/>
  <c r="B205" i="22"/>
  <c r="B193" i="22"/>
  <c r="B192" i="22"/>
  <c r="B191" i="22"/>
  <c r="B190" i="22"/>
  <c r="B189" i="22"/>
  <c r="B188" i="22"/>
  <c r="B187" i="22"/>
  <c r="B186" i="22"/>
  <c r="B185" i="22"/>
  <c r="B184" i="22"/>
  <c r="B183" i="22"/>
  <c r="B182" i="22"/>
  <c r="B177" i="22"/>
  <c r="B156" i="22"/>
  <c r="B155" i="22"/>
  <c r="B154" i="22"/>
  <c r="B153" i="22"/>
  <c r="B152" i="22"/>
  <c r="B151" i="22"/>
  <c r="B150" i="22"/>
  <c r="B149" i="22"/>
  <c r="B148" i="22"/>
  <c r="B147" i="22"/>
  <c r="B146" i="22"/>
  <c r="B145" i="22"/>
  <c r="B144" i="22"/>
  <c r="B143" i="22"/>
  <c r="B142" i="22"/>
  <c r="B141" i="22"/>
  <c r="B140" i="22"/>
  <c r="B139" i="22"/>
  <c r="B138" i="22"/>
  <c r="B137" i="22"/>
  <c r="B136" i="22"/>
  <c r="B135" i="22"/>
  <c r="B134" i="22"/>
  <c r="B133" i="22"/>
  <c r="B132" i="22"/>
  <c r="B131" i="22"/>
  <c r="B130" i="22"/>
  <c r="B129" i="22"/>
  <c r="B128" i="22"/>
  <c r="B127" i="22"/>
  <c r="B126" i="22"/>
  <c r="B125" i="22"/>
  <c r="B124" i="22"/>
  <c r="B123" i="22"/>
  <c r="B122" i="22"/>
  <c r="B121" i="22"/>
  <c r="B120" i="22"/>
  <c r="B111"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B221" i="22" l="1"/>
  <c r="B220" i="22"/>
  <c r="B219" i="22"/>
  <c r="B218" i="22"/>
  <c r="B217" i="22"/>
  <c r="B214" i="22"/>
  <c r="CO2" i="22" l="1"/>
  <c r="CR2" i="22" s="1"/>
  <c r="CM2" i="22"/>
  <c r="CJ2" i="22"/>
  <c r="CI2" i="22"/>
  <c r="CE2" i="22"/>
  <c r="CP2" i="22" s="1"/>
  <c r="CQ2" i="22" s="1"/>
  <c r="BL2" i="22"/>
  <c r="AU2" i="22"/>
  <c r="BN2" i="22"/>
  <c r="V2" i="22"/>
  <c r="B2" i="22"/>
  <c r="CK2" i="22" l="1"/>
  <c r="CV2" i="22" s="1"/>
  <c r="CS2" i="22"/>
  <c r="CU2" i="22" s="1"/>
  <c r="B204" i="22" l="1"/>
  <c r="B203" i="22" l="1"/>
  <c r="B202" i="22"/>
  <c r="B201" i="22"/>
  <c r="B200" i="22"/>
  <c r="B199" i="22"/>
  <c r="B198" i="22"/>
  <c r="B197" i="22"/>
  <c r="B196" i="22"/>
  <c r="B195" i="22"/>
  <c r="B194" i="22"/>
  <c r="B181" i="22" l="1"/>
  <c r="B180" i="22"/>
  <c r="B179" i="22"/>
  <c r="B178" i="22"/>
  <c r="B176" i="22" l="1"/>
  <c r="B175" i="22"/>
  <c r="B174" i="22"/>
  <c r="B173" i="22"/>
  <c r="B172" i="22"/>
  <c r="B171" i="22"/>
  <c r="B170" i="22" l="1"/>
  <c r="B169" i="22"/>
  <c r="B168" i="22"/>
  <c r="B167" i="22"/>
  <c r="B166" i="22"/>
  <c r="B165" i="22"/>
  <c r="B164" i="22"/>
  <c r="B163" i="22"/>
  <c r="B162" i="22"/>
  <c r="B161" i="22"/>
  <c r="B160" i="22"/>
  <c r="B159" i="22" l="1"/>
  <c r="B158" i="22"/>
  <c r="B157" i="22"/>
  <c r="B106" i="22"/>
  <c r="B107" i="22"/>
  <c r="B108" i="22"/>
  <c r="B109" i="22"/>
  <c r="B110" i="22"/>
  <c r="B112" i="22" l="1"/>
  <c r="B113" i="22"/>
  <c r="B114" i="22"/>
  <c r="B116" i="22"/>
  <c r="B117" i="22"/>
  <c r="B118" i="22"/>
  <c r="B119" i="22"/>
  <c r="CO20" i="22" l="1"/>
  <c r="CR20" i="22" s="1"/>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CO19" i="22" l="1"/>
  <c r="CR19" i="22" s="1"/>
  <c r="CM19" i="22"/>
  <c r="CJ19" i="22"/>
  <c r="CI19" i="22"/>
  <c r="CE19" i="22"/>
  <c r="CP19" i="22" s="1"/>
  <c r="BN19" i="22"/>
  <c r="CQ19" i="22" l="1"/>
  <c r="CS19" i="22" s="1"/>
  <c r="CU19" i="22" s="1"/>
  <c r="CK19" i="22"/>
  <c r="CV19" i="22" s="1"/>
  <c r="V24" i="22" l="1"/>
  <c r="V23" i="22"/>
  <c r="V22" i="22"/>
  <c r="CE21" i="22" l="1"/>
  <c r="CP21" i="22" s="1"/>
  <c r="BN21" i="22"/>
  <c r="V21" i="22"/>
  <c r="CE20" i="22" l="1"/>
  <c r="CP20" i="22" s="1"/>
  <c r="CQ20" i="22" s="1"/>
  <c r="CS20" i="22" s="1"/>
  <c r="BN20" i="22"/>
  <c r="V20" i="22"/>
  <c r="V18" i="22"/>
  <c r="V17" i="22"/>
  <c r="V16" i="22"/>
  <c r="V15" i="22"/>
  <c r="V14" i="22"/>
  <c r="CM18" i="22" l="1"/>
  <c r="CJ18" i="22"/>
  <c r="CE18" i="22"/>
  <c r="CP18" i="22" s="1"/>
  <c r="CO18" i="22"/>
  <c r="CR18" i="22" s="1"/>
  <c r="BN18" i="22"/>
  <c r="CI18" i="22"/>
  <c r="CM15" i="22"/>
  <c r="CJ15" i="22"/>
  <c r="CI15" i="22"/>
  <c r="CE15" i="22"/>
  <c r="CP15" i="22" s="1"/>
  <c r="CO15" i="22"/>
  <c r="CR15" i="22" s="1"/>
  <c r="BN15" i="22"/>
  <c r="CO17" i="22"/>
  <c r="CR17" i="22" s="1"/>
  <c r="CM17" i="22"/>
  <c r="CJ17" i="22"/>
  <c r="CI17" i="22"/>
  <c r="CE17" i="22"/>
  <c r="CP17" i="22" s="1"/>
  <c r="CQ18" i="22" l="1"/>
  <c r="CK18" i="22"/>
  <c r="CK15" i="22"/>
  <c r="CQ15" i="22"/>
  <c r="CS15" i="22" s="1"/>
  <c r="CQ17" i="22"/>
  <c r="CS17" i="22" s="1"/>
  <c r="CU17" i="22" s="1"/>
  <c r="CM14" i="22"/>
  <c r="CJ14" i="22"/>
  <c r="CE14" i="22"/>
  <c r="CP14" i="22" s="1"/>
  <c r="CO14" i="22"/>
  <c r="CR14" i="22" s="1"/>
  <c r="BN14" i="22"/>
  <c r="CI14" i="22"/>
  <c r="CM9" i="22"/>
  <c r="CJ9" i="22"/>
  <c r="CE9" i="22"/>
  <c r="CP9" i="22" s="1"/>
  <c r="CO9" i="22"/>
  <c r="CR9" i="22" s="1"/>
  <c r="CI9" i="22"/>
  <c r="CM10" i="22"/>
  <c r="CJ10" i="22"/>
  <c r="CE10" i="22"/>
  <c r="CP10" i="22" s="1"/>
  <c r="CO10" i="22"/>
  <c r="CR10" i="22" s="1"/>
  <c r="CI10" i="22"/>
  <c r="CM6" i="22"/>
  <c r="CJ6" i="22"/>
  <c r="CI6" i="22"/>
  <c r="CE6" i="22"/>
  <c r="CP6" i="22" s="1"/>
  <c r="CO6" i="22"/>
  <c r="CR6" i="22" s="1"/>
  <c r="CM8" i="22"/>
  <c r="CJ8" i="22"/>
  <c r="CI8" i="22"/>
  <c r="CE8" i="22"/>
  <c r="CP8" i="22" s="1"/>
  <c r="CO8" i="22"/>
  <c r="CR8" i="22" s="1"/>
  <c r="BN8" i="22"/>
  <c r="CM7" i="22"/>
  <c r="CJ7" i="22"/>
  <c r="CE16" i="22"/>
  <c r="CP16" i="22" s="1"/>
  <c r="CE7" i="22"/>
  <c r="CP7" i="22" s="1"/>
  <c r="CO7" i="22"/>
  <c r="CR7" i="22" s="1"/>
  <c r="BN7" i="22"/>
  <c r="CI7" i="22"/>
  <c r="CQ9" i="22" l="1"/>
  <c r="CS9" i="22" s="1"/>
  <c r="CU9" i="22" s="1"/>
  <c r="CQ14" i="22"/>
  <c r="CS14" i="22" s="1"/>
  <c r="CU14" i="22" s="1"/>
  <c r="CK14" i="22"/>
  <c r="CV14" i="22" s="1"/>
  <c r="CQ6" i="22"/>
  <c r="CS6" i="22" s="1"/>
  <c r="CU6" i="22" s="1"/>
  <c r="CQ7" i="22"/>
  <c r="CS7" i="22" s="1"/>
  <c r="CU7" i="22" s="1"/>
  <c r="CK8" i="22"/>
  <c r="CV8" i="22" s="1"/>
  <c r="CQ10" i="22"/>
  <c r="CS10" i="22" s="1"/>
  <c r="CU10" i="22" s="1"/>
  <c r="CK7" i="22"/>
  <c r="CV7" i="22" s="1"/>
  <c r="CQ8" i="22"/>
  <c r="CS8" i="22" s="1"/>
  <c r="CU8" i="22" s="1"/>
  <c r="CM16" i="22"/>
  <c r="CJ16" i="22"/>
  <c r="CO16" i="22"/>
  <c r="CR16" i="22" s="1"/>
  <c r="CI16" i="22"/>
  <c r="CO4" i="22"/>
  <c r="CR4" i="22" s="1"/>
  <c r="CM4" i="22"/>
  <c r="CJ4" i="22"/>
  <c r="CI4" i="22"/>
  <c r="CE4" i="22"/>
  <c r="CP4" i="22" s="1"/>
  <c r="BN4" i="22"/>
  <c r="V4" i="22"/>
  <c r="CM5" i="22"/>
  <c r="CJ5" i="22"/>
  <c r="CI5" i="22"/>
  <c r="BL5" i="22"/>
  <c r="CE5" i="22"/>
  <c r="CP5" i="22" s="1"/>
  <c r="CO5" i="22"/>
  <c r="CR5" i="22" s="1"/>
  <c r="BN5" i="22"/>
  <c r="V5" i="22"/>
  <c r="CQ4" i="22" l="1"/>
  <c r="CS4" i="22" s="1"/>
  <c r="CU4" i="22" s="1"/>
  <c r="BN16" i="22"/>
  <c r="CK16" i="22" s="1"/>
  <c r="CV16" i="22" s="1"/>
  <c r="BN17" i="22"/>
  <c r="CK17" i="22" s="1"/>
  <c r="CV17" i="22" s="1"/>
  <c r="CK4" i="22"/>
  <c r="CV4" i="22" s="1"/>
  <c r="CQ16" i="22"/>
  <c r="CS16" i="22" s="1"/>
  <c r="CU16" i="22" s="1"/>
  <c r="CK5" i="22"/>
  <c r="CV5" i="22" s="1"/>
  <c r="CQ5" i="22"/>
  <c r="CS5" i="22" s="1"/>
  <c r="CU5" i="22" s="1"/>
  <c r="BL3" i="22"/>
  <c r="CJ3" i="22"/>
  <c r="CM3" i="22"/>
  <c r="CE3" i="22"/>
  <c r="CP3" i="22" s="1"/>
  <c r="CO3" i="22"/>
  <c r="CR3" i="22" s="1"/>
  <c r="BN3" i="22"/>
  <c r="CI3" i="22"/>
  <c r="V3" i="22"/>
  <c r="BL12" i="22"/>
  <c r="CO13" i="22"/>
  <c r="CR13" i="22" s="1"/>
  <c r="CO12" i="22"/>
  <c r="CR12" i="22" s="1"/>
  <c r="CM13" i="22"/>
  <c r="CM12" i="22"/>
  <c r="CJ12" i="22"/>
  <c r="CJ13" i="22"/>
  <c r="CI13" i="22"/>
  <c r="CI12" i="22"/>
  <c r="CE12" i="22"/>
  <c r="CP12" i="22" s="1"/>
  <c r="V12" i="22"/>
  <c r="CE13" i="22"/>
  <c r="CP13" i="22" s="1"/>
  <c r="BL13" i="22"/>
  <c r="BM13" i="22" s="1"/>
  <c r="BN6" i="22"/>
  <c r="CK6" i="22" s="1"/>
  <c r="CV6" i="22" s="1"/>
  <c r="BN9" i="22"/>
  <c r="CK9" i="22" s="1"/>
  <c r="CV9" i="22" s="1"/>
  <c r="V13" i="22"/>
  <c r="BN12" i="22" l="1"/>
  <c r="CK12" i="22" s="1"/>
  <c r="CV12" i="22" s="1"/>
  <c r="BN10" i="22"/>
  <c r="CK10" i="22" s="1"/>
  <c r="CV10" i="22" s="1"/>
  <c r="CQ12" i="22"/>
  <c r="CS12" i="22" s="1"/>
  <c r="CU12" i="22" s="1"/>
  <c r="CK3" i="22"/>
  <c r="CV3" i="22" s="1"/>
  <c r="BN13" i="22"/>
  <c r="CK13" i="22" s="1"/>
  <c r="CV13" i="22" s="1"/>
  <c r="CQ13" i="22"/>
  <c r="CS13" i="22" s="1"/>
  <c r="CU13" i="22" s="1"/>
  <c r="CQ3" i="22"/>
  <c r="CS3" i="22" s="1"/>
  <c r="CU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87" i="50" l="1"/>
  <c r="BO102" i="50"/>
  <c r="CL102" i="50" s="1"/>
  <c r="CW102" i="50" s="1"/>
  <c r="BO79" i="50"/>
  <c r="CL79" i="50" s="1"/>
  <c r="CW79" i="50" s="1"/>
  <c r="CR6" i="50"/>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M5" i="38"/>
  <c r="N24" i="38" l="1"/>
  <c r="O22" i="38"/>
  <c r="P22" i="38" s="1"/>
  <c r="H35" i="38"/>
  <c r="L21" i="38" l="1"/>
  <c r="P11" i="38" s="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alcChain>
</file>

<file path=xl/comments1.xml><?xml version="1.0" encoding="utf-8"?>
<comments xmlns="http://schemas.openxmlformats.org/spreadsheetml/2006/main">
  <authors>
    <author>Carolina Palma Ortiz</author>
    <author>Alejandra Maria Arcos Medina</author>
  </authors>
  <commentList>
    <comment ref="C1" authorId="0" shapeId="0">
      <text>
        <r>
          <rPr>
            <sz val="9"/>
            <color indexed="81"/>
            <rFont val="Tahoma"/>
            <family val="2"/>
          </rPr>
          <t xml:space="preserve">Nombre del profesional que adelante el proceso
</t>
        </r>
      </text>
    </comment>
    <comment ref="D1" authorId="0" shapeId="0">
      <text>
        <r>
          <rPr>
            <sz val="9"/>
            <color indexed="81"/>
            <rFont val="Tahoma"/>
            <family val="2"/>
          </rPr>
          <t xml:space="preserve">Creación expediente en ORFEO
</t>
        </r>
      </text>
    </comment>
    <comment ref="AE2" authorId="1" shapeId="0">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shapeId="0">
      <text>
        <r>
          <rPr>
            <sz val="9"/>
            <color indexed="81"/>
            <rFont val="Tahoma"/>
            <family val="2"/>
          </rPr>
          <t xml:space="preserve">Nombre del profesional que adelante el proceso
</t>
        </r>
      </text>
    </comment>
    <comment ref="G9" authorId="0" shape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shapeId="0">
      <text>
        <r>
          <rPr>
            <sz val="9"/>
            <color indexed="81"/>
            <rFont val="Tahoma"/>
            <family val="2"/>
          </rPr>
          <t xml:space="preserve">Nombre del profesional que adelante el proceso
</t>
        </r>
      </text>
    </comment>
    <comment ref="G7" authorId="0" shapeId="0">
      <text>
        <r>
          <rPr>
            <sz val="9"/>
            <color indexed="81"/>
            <rFont val="Tahoma"/>
            <family val="2"/>
          </rPr>
          <t xml:space="preserve">Creación expediente en ORFEO
</t>
        </r>
      </text>
    </comment>
    <comment ref="AH8" authorId="1" shapeId="0">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shapeId="0">
      <text>
        <r>
          <rPr>
            <sz val="9"/>
            <color indexed="81"/>
            <rFont val="Tahoma"/>
            <family val="2"/>
          </rPr>
          <t xml:space="preserve">Nombre del profesional que adelante el proceso
</t>
        </r>
      </text>
    </comment>
    <comment ref="G7" authorId="0" shape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shapeId="0">
      <text>
        <r>
          <rPr>
            <sz val="9"/>
            <color indexed="81"/>
            <rFont val="Tahoma"/>
            <family val="2"/>
          </rPr>
          <t xml:space="preserve">Nombre del profesional que adelante el proceso
</t>
        </r>
      </text>
    </comment>
    <comment ref="G7" authorId="0" shape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shapeId="0">
      <text>
        <r>
          <rPr>
            <sz val="9"/>
            <color indexed="81"/>
            <rFont val="Tahoma"/>
            <family val="2"/>
          </rPr>
          <t xml:space="preserve">Nombre del profesional que adelante el proceso
</t>
        </r>
      </text>
    </comment>
    <comment ref="C1" authorId="0" shape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shapeId="0">
      <text>
        <r>
          <rPr>
            <sz val="9"/>
            <color indexed="81"/>
            <rFont val="Tahoma"/>
            <family val="2"/>
          </rPr>
          <t xml:space="preserve">Nombre del profesional que adelante el proceso
</t>
        </r>
      </text>
    </comment>
    <comment ref="C2" authorId="0" shape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<sst xmlns="http://schemas.openxmlformats.org/spreadsheetml/2006/main" count="18783" uniqueCount="4257">
  <si>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</si>
  <si>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</si>
  <si>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</si>
  <si>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</si>
  <si>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</si>
  <si>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</si>
  <si>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</si>
  <si>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</si>
  <si>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</si>
  <si>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</si>
  <si>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</si>
  <si>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</si>
  <si>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</si>
  <si>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</si>
  <si>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</si>
  <si>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</si>
  <si>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</si>
  <si>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</si>
  <si>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</si>
  <si>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</si>
  <si>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</si>
  <si>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</si>
  <si>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</si>
  <si>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</si>
  <si>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</si>
  <si>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</si>
  <si>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</si>
  <si>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</si>
  <si>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</si>
  <si>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</si>
  <si>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</si>
  <si>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</si>
  <si>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</si>
  <si>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</si>
  <si>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</si>
  <si>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</si>
  <si>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</si>
  <si>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</si>
  <si>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</si>
  <si>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</si>
  <si>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</si>
  <si>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</si>
  <si>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</si>
  <si>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</si>
  <si>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</si>
  <si>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</si>
  <si>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</si>
  <si>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</si>
  <si>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</si>
  <si>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</si>
  <si>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</si>
  <si>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</si>
  <si>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</si>
  <si>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</si>
  <si>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</si>
  <si>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</si>
  <si>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</si>
  <si>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</si>
  <si>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</si>
  <si>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</si>
  <si>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</si>
  <si>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</si>
  <si>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</si>
  <si>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</si>
  <si>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</si>
  <si>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</si>
  <si>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</si>
  <si>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</si>
  <si>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</si>
  <si>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</si>
  <si>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</si>
  <si>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</si>
  <si>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</si>
  <si>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</si>
  <si>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</si>
  <si>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</si>
  <si>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</si>
  <si>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</si>
  <si>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</si>
  <si>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</si>
  <si>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</si>
  <si>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</si>
  <si>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</si>
  <si>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</si>
  <si>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</si>
  <si>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</si>
  <si>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</si>
  <si>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</si>
  <si>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</si>
  <si>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</si>
  <si>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</si>
  <si>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</si>
  <si>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</si>
  <si>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</si>
  <si>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</si>
  <si>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</si>
  <si>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</si>
  <si>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</si>
  <si>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</si>
  <si>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</si>
  <si>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</si>
  <si>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</si>
  <si>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</si>
  <si>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</si>
  <si>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</si>
  <si>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</si>
  <si>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</si>
  <si>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</si>
  <si>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</si>
  <si>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</si>
  <si>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</si>
  <si>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</si>
  <si>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</si>
  <si>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</si>
  <si>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</si>
  <si>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</si>
  <si>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</si>
  <si>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</si>
  <si>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</si>
  <si>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</si>
  <si>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</si>
  <si>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</si>
  <si>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</si>
  <si>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</si>
  <si>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</si>
  <si>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</si>
  <si>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</si>
  <si>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</si>
  <si>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</si>
  <si>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</si>
  <si>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</si>
  <si>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</si>
  <si>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</si>
  <si>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</si>
  <si>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</si>
  <si>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</si>
  <si>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</si>
  <si>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</si>
  <si>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</si>
  <si>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</si>
  <si>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</si>
  <si>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</si>
  <si>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</si>
  <si>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</si>
  <si>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</si>
  <si>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</si>
  <si>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</si>
  <si>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</si>
  <si>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</si>
  <si>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</si>
  <si>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</si>
  <si>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</si>
  <si>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</si>
  <si>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</si>
  <si>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</si>
  <si>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</si>
  <si>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</si>
  <si>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</si>
  <si>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</si>
  <si>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</si>
  <si>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</si>
  <si>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</si>
  <si>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</si>
  <si>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</si>
  <si>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</si>
  <si>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</si>
  <si>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</si>
  <si>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</si>
  <si>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</si>
  <si>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</si>
  <si>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</si>
  <si>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</si>
  <si>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</si>
  <si>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</si>
  <si>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</si>
  <si>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</si>
  <si>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</si>
  <si>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</si>
  <si>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</si>
  <si>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</si>
  <si>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</si>
  <si>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</si>
  <si>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</si>
  <si>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</si>
  <si>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</si>
  <si>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</si>
  <si>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</si>
  <si>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</si>
  <si>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</si>
  <si>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</si>
  <si>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</si>
  <si>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</si>
  <si>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</si>
  <si>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</si>
  <si>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</si>
  <si>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</si>
  <si>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</si>
  <si>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</si>
  <si>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</si>
  <si>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</si>
  <si>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</si>
  <si>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</si>
  <si>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</si>
  <si>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</si>
  <si>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</si>
  <si>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</si>
  <si>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</si>
  <si>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</si>
  <si>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</si>
  <si>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</si>
  <si>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</si>
  <si>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</si>
  <si>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</si>
  <si>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</si>
  <si>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</si>
  <si>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</si>
  <si>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</si>
  <si>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</si>
  <si>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</si>
  <si>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</si>
  <si>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</si>
  <si>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</si>
  <si>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</si>
  <si>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</si>
  <si>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</si>
  <si>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</si>
  <si>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</si>
  <si>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</si>
  <si>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</si>
  <si>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</si>
  <si>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</si>
  <si>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</si>
  <si>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</si>
  <si>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</si>
  <si>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</si>
  <si>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</si>
  <si>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</si>
  <si>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</si>
  <si>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</si>
  <si>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</si>
  <si>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</si>
  <si>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</si>
  <si>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</si>
  <si>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</si>
  <si>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</si>
  <si>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</si>
  <si>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</si>
  <si>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</si>
  <si>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</si>
  <si>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</si>
  <si>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</si>
  <si>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</si>
  <si>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</si>
  <si>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</si>
  <si>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</si>
  <si>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</si>
  <si>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</si>
  <si>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</si>
  <si>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</si>
  <si>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</si>
  <si>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</si>
  <si>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</si>
  <si>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</si>
  <si>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</si>
  <si>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</si>
  <si>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</si>
  <si>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</si>
  <si>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</si>
  <si>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</si>
  <si>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</si>
  <si>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</si>
  <si>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</si>
  <si>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</si>
  <si>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</si>
  <si>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</si>
  <si>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</si>
  <si>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</si>
  <si>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</si>
  <si>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</si>
  <si>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</si>
  <si>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</si>
  <si>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</si>
  <si>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</si>
  <si>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</si>
  <si>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</si>
  <si>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</si>
  <si>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</si>
  <si>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</si>
  <si>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</si>
  <si>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</si>
  <si>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</si>
  <si>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</si>
  <si>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</si>
  <si>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</si>
  <si>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</si>
  <si>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</si>
  <si>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</si>
  <si>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</si>
  <si>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</si>
  <si>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</si>
  <si>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</si>
  <si>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</si>
  <si>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</si>
  <si>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</si>
  <si>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</si>
  <si>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</si>
  <si>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</si>
  <si>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</si>
  <si>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</si>
  <si>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</si>
  <si>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</si>
  <si>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</si>
  <si>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</si>
  <si>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</si>
  <si>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</si>
  <si>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</si>
  <si>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</si>
  <si>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</si>
  <si>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</si>
  <si>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</si>
  <si>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</si>
  <si>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</si>
  <si>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</si>
  <si>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</si>
  <si>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</si>
  <si>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</si>
  <si>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</si>
  <si>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</si>
  <si>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</si>
  <si>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</si>
  <si>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</si>
  <si>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</si>
  <si>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</si>
  <si>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</si>
  <si>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</si>
  <si>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</si>
  <si>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</si>
  <si>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</si>
  <si>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</si>
  <si>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</si>
  <si>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</si>
  <si>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</si>
  <si>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</si>
  <si>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</si>
  <si>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</si>
  <si>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</si>
  <si>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</si>
  <si>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</si>
  <si>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</si>
  <si>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</si>
  <si>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</si>
  <si>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</si>
  <si>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</si>
  <si>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</si>
  <si>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</si>
  <si>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</si>
  <si>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</si>
  <si>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</si>
  <si>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</si>
  <si>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</si>
  <si>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</si>
  <si>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</si>
  <si>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</si>
  <si>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</si>
  <si>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</si>
  <si>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</si>
  <si>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</si>
  <si>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</si>
  <si>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</si>
  <si>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</si>
  <si>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</si>
  <si>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</si>
  <si>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</si>
  <si>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</si>
  <si>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</si>
  <si>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</si>
  <si>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</si>
  <si>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</si>
  <si>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</si>
  <si>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</si>
  <si>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</si>
  <si>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</si>
  <si>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</si>
  <si>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</si>
  <si>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</si>
  <si>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</si>
  <si>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</si>
  <si>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</si>
  <si>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</si>
  <si>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</si>
  <si>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</si>
  <si>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</si>
  <si>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</si>
  <si>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</si>
  <si>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</si>
  <si>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</si>
  <si>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</si>
  <si>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</si>
  <si>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</si>
  <si>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</si>
  <si>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</si>
  <si>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</si>
  <si>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</si>
  <si>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</si>
  <si>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</si>
  <si>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</si>
  <si>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</si>
  <si>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</si>
  <si>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</si>
  <si>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</si>
  <si>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</si>
  <si>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</si>
  <si>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</si>
  <si>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</si>
  <si>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</si>
  <si>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</si>
  <si>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</si>
  <si>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</si>
  <si>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</si>
  <si>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</si>
  <si>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</si>
  <si>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</si>
  <si>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</si>
  <si>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</si>
  <si>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</si>
  <si>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</si>
  <si>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</si>
  <si>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</si>
  <si>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</si>
  <si>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</si>
  <si>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</si>
  <si>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</si>
  <si>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</si>
  <si>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</si>
  <si>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</si>
  <si>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</si>
  <si>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</si>
  <si>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</si>
  <si>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</si>
  <si>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</si>
  <si>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</si>
  <si>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</si>
  <si>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</si>
  <si>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</si>
  <si>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</si>
  <si>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</si>
  <si>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</si>
  <si>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</si>
  <si>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</si>
  <si>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</si>
  <si>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</si>
  <si>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</si>
  <si>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</si>
  <si>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</si>
  <si>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</si>
  <si>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</si>
  <si>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</si>
  <si>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</si>
  <si>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</si>
  <si>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</si>
  <si>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</si>
  <si>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</si>
  <si>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</si>
  <si>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</si>
  <si>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</si>
  <si>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</si>
  <si>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</si>
  <si>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</si>
  <si>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</si>
  <si>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</si>
  <si>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</si>
  <si>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</si>
  <si>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</si>
  <si>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</si>
  <si>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</si>
  <si>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</si>
  <si>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</si>
  <si>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</si>
  <si>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</si>
  <si>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</si>
  <si>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</si>
  <si>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</si>
  <si>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</si>
  <si>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</si>
  <si>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</si>
  <si>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</si>
  <si>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</si>
  <si>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</si>
  <si>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</si>
  <si>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</si>
  <si>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</si>
  <si>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</si>
  <si>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</si>
  <si>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</si>
  <si>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</si>
  <si>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</si>
  <si>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</si>
  <si>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</si>
  <si>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</si>
  <si>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</si>
  <si>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</si>
  <si>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</si>
  <si>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</si>
  <si>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</si>
  <si>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</si>
  <si>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</si>
  <si>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</si>
  <si>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</si>
  <si>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</si>
  <si>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</si>
  <si>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</si>
  <si>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</si>
  <si>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</si>
  <si>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</si>
  <si>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</si>
  <si>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</si>
  <si>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</si>
  <si>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</si>
  <si>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</si>
  <si>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</si>
  <si>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</si>
  <si>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</si>
  <si>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</si>
  <si>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</si>
  <si>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</si>
  <si>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</si>
  <si>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</si>
  <si>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</si>
  <si>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</si>
  <si>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</si>
  <si>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</si>
  <si>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</si>
  <si>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</si>
  <si>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</si>
  <si>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</si>
  <si>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</si>
  <si>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</si>
  <si>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</si>
  <si>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</si>
  <si>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</si>
  <si>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</si>
  <si>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</si>
  <si>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</si>
  <si>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</si>
  <si>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</si>
  <si>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</si>
  <si>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</si>
  <si>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</si>
  <si>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</si>
  <si>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</si>
  <si>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</si>
  <si>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</si>
  <si>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</si>
  <si>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</si>
  <si>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</si>
  <si>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</si>
  <si>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</si>
  <si>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</si>
  <si>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</si>
  <si>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</si>
  <si>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</si>
  <si>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</si>
  <si>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</si>
  <si>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</si>
  <si>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</si>
  <si>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</si>
  <si>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</si>
  <si>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</si>
  <si>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</si>
  <si>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</si>
  <si>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</si>
  <si>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</si>
  <si>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</si>
  <si>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</si>
  <si>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</si>
  <si>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</si>
  <si>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</si>
  <si>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</si>
  <si>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</si>
  <si>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</si>
  <si>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</si>
  <si>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</si>
  <si>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</si>
  <si>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</si>
  <si>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</si>
  <si>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</si>
  <si>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</si>
  <si>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</si>
  <si>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</si>
  <si>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</si>
  <si>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</si>
  <si>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</si>
  <si>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</si>
  <si>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</si>
  <si>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</si>
  <si>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</si>
  <si>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</si>
  <si>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</si>
  <si>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</si>
  <si>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</si>
  <si>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</si>
  <si>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</si>
  <si>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</si>
  <si>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</si>
  <si>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</si>
  <si>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</si>
  <si>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</si>
  <si>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</si>
  <si>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</si>
  <si>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</si>
  <si>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</si>
  <si>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</si>
  <si>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</si>
  <si>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</si>
  <si>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</si>
  <si>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</si>
  <si>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</si>
  <si>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</si>
  <si>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</si>
  <si>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</si>
  <si>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</si>
  <si>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</si>
  <si>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</si>
  <si>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</si>
  <si>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</si>
  <si>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</si>
  <si>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</si>
  <si>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</si>
  <si>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</si>
  <si>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</si>
  <si>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</si>
  <si>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</si>
  <si>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</si>
  <si>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</si>
  <si>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</si>
  <si>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</si>
  <si>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</si>
  <si>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</si>
  <si>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</si>
  <si>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</si>
  <si>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</si>
  <si>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</si>
  <si>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</si>
  <si>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</si>
  <si>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</si>
  <si>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</si>
  <si>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</si>
  <si>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</si>
  <si>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</si>
  <si>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</si>
  <si>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</si>
  <si>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</si>
  <si>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</si>
  <si>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</si>
  <si>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</si>
  <si>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</si>
  <si>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</si>
  <si>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</si>
  <si>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</si>
  <si>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</si>
  <si>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</si>
  <si>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</si>
  <si>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</si>
  <si>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</si>
  <si>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</si>
  <si>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</si>
  <si>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</si>
  <si>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</si>
  <si>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</si>
  <si>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</si>
  <si>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</si>
  <si>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</si>
  <si>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</si>
  <si>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</si>
  <si>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</si>
  <si>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</si>
  <si>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</si>
  <si>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</si>
  <si>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</si>
  <si>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</si>
  <si>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</si>
  <si>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</si>
  <si>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</si>
  <si>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</si>
  <si>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</si>
  <si>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</si>
  <si>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</si>
  <si>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</si>
  <si>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</si>
  <si>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</si>
  <si>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</si>
  <si>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</si>
  <si>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</si>
  <si>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</si>
  <si>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</si>
  <si>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</si>
  <si>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</si>
  <si>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</si>
  <si>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</si>
  <si>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</si>
  <si>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</si>
  <si>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</si>
  <si>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</si>
  <si>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</si>
  <si>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</si>
  <si>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</si>
  <si>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</si>
  <si>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</si>
  <si>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</si>
  <si>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</si>
  <si>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</si>
  <si>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</si>
  <si>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</si>
  <si>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</si>
  <si>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</si>
  <si>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</si>
  <si>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</si>
  <si>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</si>
  <si>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</si>
  <si>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</si>
  <si>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</si>
  <si>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</si>
  <si>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</si>
  <si>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</si>
  <si>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</si>
  <si>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</si>
  <si>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</si>
  <si>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</si>
  <si>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</si>
  <si>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</si>
  <si>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</si>
  <si>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</si>
  <si>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</si>
  <si>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</si>
  <si>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</si>
  <si>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</si>
  <si>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</si>
  <si>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</si>
  <si>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</si>
  <si>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</si>
  <si>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</si>
  <si>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</si>
  <si>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</si>
  <si>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</si>
  <si>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</si>
  <si>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</si>
  <si>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</si>
  <si>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</si>
  <si>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</si>
  <si>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</si>
  <si>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</si>
  <si>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</si>
  <si>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</si>
  <si>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</si>
  <si>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</si>
  <si>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</si>
  <si>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</si>
  <si>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</si>
  <si>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</si>
  <si>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</si>
  <si>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</si>
  <si>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</si>
  <si>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</si>
  <si>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</si>
  <si>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</si>
  <si>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</si>
  <si>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</si>
  <si>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</si>
  <si>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</si>
  <si>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</si>
  <si>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</si>
  <si>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</si>
  <si>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</si>
  <si>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</si>
  <si>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</si>
  <si>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</si>
  <si>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</si>
  <si>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</si>
  <si>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</si>
  <si>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</si>
  <si>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</si>
  <si>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</si>
  <si>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</si>
  <si>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</si>
  <si>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</si>
  <si>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</si>
  <si>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</si>
  <si>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</si>
  <si>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</si>
  <si>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</si>
  <si>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</si>
  <si>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</si>
  <si>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</si>
  <si>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</si>
  <si>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</si>
  <si>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</si>
  <si>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</si>
  <si>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</si>
  <si>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</si>
  <si>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</si>
  <si>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</si>
  <si>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</si>
  <si>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</si>
  <si>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</si>
  <si>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</si>
  <si>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</si>
  <si>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</si>
  <si>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</si>
  <si>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</si>
  <si>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</si>
  <si>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</si>
  <si>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</si>
  <si>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</si>
  <si>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</si>
  <si>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</si>
  <si>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</si>
  <si>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</si>
  <si>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</si>
  <si>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</si>
  <si>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</si>
  <si>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</si>
  <si>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</si>
  <si>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</si>
  <si>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</si>
  <si>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</si>
  <si>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</si>
  <si>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</si>
  <si>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</si>
  <si>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</si>
  <si>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</si>
  <si>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</si>
  <si>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</si>
  <si>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</si>
  <si>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</si>
  <si>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</si>
  <si>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</si>
  <si>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</si>
  <si>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</si>
  <si>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</si>
  <si>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</si>
  <si>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</si>
  <si>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</si>
  <si>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</si>
  <si>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</si>
  <si>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</si>
  <si>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</si>
  <si>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</si>
  <si>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</si>
  <si>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</si>
  <si>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</si>
  <si>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</si>
  <si>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</si>
  <si>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</si>
  <si>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</si>
  <si>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</si>
  <si>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</si>
  <si>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</si>
  <si>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</si>
  <si>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</si>
  <si>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</si>
  <si>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</si>
  <si>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</si>
  <si>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</si>
  <si>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</si>
  <si>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</si>
  <si>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</si>
  <si>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</si>
  <si>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</si>
  <si>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</si>
  <si>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</si>
  <si>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</si>
  <si>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</si>
  <si>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</si>
  <si>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</si>
  <si>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</si>
  <si>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</si>
  <si>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</si>
  <si>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</si>
  <si>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</si>
  <si>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</si>
  <si>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</si>
  <si>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</si>
  <si>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</si>
  <si>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</si>
  <si>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</si>
  <si>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</si>
  <si>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</si>
  <si>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</si>
  <si>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</si>
  <si>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</si>
  <si>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</si>
  <si>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</si>
  <si>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</si>
  <si>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</si>
  <si>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</si>
  <si>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</si>
  <si>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</si>
  <si>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</si>
  <si>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</si>
  <si>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</si>
  <si>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</si>
  <si>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</si>
  <si>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</si>
  <si>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</si>
  <si>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</si>
  <si>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</si>
  <si>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</si>
  <si>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</si>
  <si>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</si>
  <si>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</si>
  <si>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</si>
  <si>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</si>
  <si>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</si>
  <si>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</si>
  <si>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</si>
  <si>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</si>
  <si>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</si>
  <si>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</si>
  <si>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</si>
  <si>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</si>
  <si>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</si>
  <si>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</si>
  <si>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</si>
  <si>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</si>
  <si>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</si>
  <si>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</si>
  <si>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</si>
  <si>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</si>
  <si>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</si>
  <si>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</si>
  <si>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</si>
  <si>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</si>
  <si>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</si>
  <si>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</si>
  <si>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</si>
  <si>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</si>
  <si>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</si>
  <si>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</si>
  <si>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</si>
  <si>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</si>
  <si>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</si>
  <si>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</si>
  <si>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</si>
  <si>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</si>
  <si>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</si>
  <si>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</si>
  <si>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</si>
  <si>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</si>
  <si>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</si>
  <si>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</si>
  <si>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</si>
  <si>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</si>
  <si>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</si>
  <si>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</si>
  <si>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</si>
  <si>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</si>
  <si>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</si>
  <si>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</si>
  <si>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</si>
  <si>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</si>
  <si>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</si>
  <si>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</si>
  <si>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</si>
  <si>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</si>
  <si>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</si>
  <si>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</si>
  <si>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</si>
  <si>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</si>
  <si>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</si>
  <si>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</si>
  <si>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</si>
  <si>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</si>
  <si>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</si>
  <si>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</si>
  <si>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</si>
  <si>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</si>
  <si>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</si>
  <si>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</si>
  <si>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</si>
  <si>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</si>
  <si>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</si>
  <si>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</si>
  <si>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</si>
  <si>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</si>
  <si>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</si>
  <si>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</si>
  <si>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</si>
  <si>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</si>
  <si>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</si>
  <si>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</si>
  <si>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</si>
  <si>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</si>
  <si>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</si>
  <si>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</si>
  <si>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</si>
  <si>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</si>
  <si>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</si>
  <si>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</si>
  <si>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</si>
  <si>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</si>
  <si>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</si>
  <si>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</si>
  <si>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</si>
  <si>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</si>
  <si>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</si>
  <si>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</si>
  <si>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</si>
  <si>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</si>
  <si>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</si>
  <si>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</si>
  <si>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</si>
  <si>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</si>
  <si>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</si>
  <si>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</si>
  <si>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</si>
  <si>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</si>
  <si>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</si>
  <si>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</si>
  <si>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</si>
  <si>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</si>
  <si>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</si>
  <si>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</si>
  <si>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</si>
  <si>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</si>
  <si>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</si>
  <si>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</si>
  <si>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</si>
  <si>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</si>
  <si>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</si>
  <si>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</si>
  <si>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</si>
  <si>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</si>
  <si>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</si>
  <si>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</si>
  <si>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</si>
  <si>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</si>
  <si>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</si>
  <si>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</si>
  <si>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</si>
  <si>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</si>
  <si>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</si>
  <si>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</si>
  <si>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</si>
  <si>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</si>
  <si>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</si>
  <si>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</si>
  <si>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</si>
  <si>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</si>
  <si>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</si>
  <si>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</si>
  <si>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</si>
  <si>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</si>
  <si>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</si>
  <si>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</si>
  <si>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</si>
  <si>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</si>
  <si>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</si>
  <si>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</si>
  <si>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</si>
  <si>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</si>
  <si>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</si>
  <si>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</si>
  <si>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</si>
  <si>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</si>
  <si>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</si>
  <si>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</si>
  <si>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</si>
  <si>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</si>
  <si>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</si>
  <si>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</si>
  <si>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</si>
  <si>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</si>
  <si>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</si>
  <si>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</si>
  <si>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</si>
  <si>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</si>
  <si>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</si>
  <si>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</si>
  <si>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</si>
  <si>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</si>
  <si>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</si>
  <si>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</si>
  <si>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</si>
  <si>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</si>
  <si>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</si>
  <si>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</si>
  <si>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</si>
  <si>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</si>
  <si>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</si>
  <si>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</si>
  <si>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</si>
  <si>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</si>
  <si>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</si>
  <si>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</si>
  <si>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</si>
  <si>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</si>
  <si>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</si>
  <si>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</si>
  <si>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</si>
  <si>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</si>
  <si>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</si>
  <si>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</si>
  <si>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</si>
  <si>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</si>
  <si>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</si>
  <si>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</si>
  <si>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</si>
  <si>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</si>
  <si>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</si>
  <si>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</si>
  <si>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</si>
  <si>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</si>
  <si>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</si>
  <si>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</si>
  <si>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</si>
  <si>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</si>
  <si>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</si>
  <si>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</si>
  <si>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</si>
  <si>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</si>
  <si>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</si>
  <si>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</si>
  <si>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</si>
  <si>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</si>
  <si>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</si>
  <si>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</si>
  <si>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</si>
  <si>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</si>
  <si>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</si>
  <si>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</si>
  <si>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</si>
  <si>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</si>
  <si>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</si>
  <si>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</si>
  <si>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</si>
  <si>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</si>
  <si>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</si>
  <si>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</si>
  <si>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</si>
  <si>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</si>
  <si>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</si>
  <si>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</si>
  <si>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</si>
  <si>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</si>
  <si>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</si>
  <si>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</si>
  <si>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</si>
  <si>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</si>
  <si>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</si>
  <si>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</si>
  <si>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</si>
  <si>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</si>
  <si>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</si>
  <si>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</si>
  <si>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</si>
  <si>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</si>
  <si>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</si>
  <si>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</si>
  <si>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</si>
  <si>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</si>
  <si>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</si>
  <si>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</si>
  <si>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</si>
  <si>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</si>
  <si>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</si>
  <si>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</si>
  <si>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</si>
  <si>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</si>
  <si>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</si>
  <si>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</si>
  <si>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</si>
  <si>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</si>
  <si>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</si>
  <si>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</si>
  <si>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</si>
  <si>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</si>
  <si>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</si>
  <si>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</si>
  <si>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</si>
  <si>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</si>
  <si>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</si>
  <si>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</si>
  <si>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</si>
  <si>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</si>
  <si>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</si>
  <si>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</si>
  <si>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</si>
  <si>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</si>
  <si>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</si>
  <si>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</si>
  <si>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</si>
  <si>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</si>
  <si>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</si>
  <si>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</si>
  <si>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</si>
  <si>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</si>
  <si>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</si>
  <si>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</si>
  <si>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</si>
  <si>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</si>
  <si>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</si>
  <si>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</si>
  <si>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</si>
  <si>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</si>
  <si>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</si>
  <si>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</si>
  <si>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</si>
  <si>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</si>
  <si>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</si>
  <si>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</si>
  <si>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</si>
  <si>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</si>
  <si>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</si>
  <si>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</si>
  <si>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</si>
  <si>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</si>
  <si>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</si>
  <si>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</si>
  <si>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</si>
  <si>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</si>
  <si>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</si>
  <si>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</si>
  <si>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</si>
  <si>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</si>
  <si>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</si>
  <si>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</si>
  <si>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</si>
  <si>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</si>
  <si>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</si>
  <si>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</si>
  <si>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</si>
  <si>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</si>
  <si>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</si>
  <si>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</si>
  <si>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</si>
  <si>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</si>
  <si>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</si>
  <si>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</si>
  <si>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</si>
  <si>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</si>
  <si>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</si>
  <si>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</si>
  <si>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</si>
  <si>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</si>
  <si>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</si>
  <si>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</si>
  <si>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</si>
  <si>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</si>
  <si>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</si>
  <si>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</si>
  <si>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</si>
  <si>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</si>
  <si>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</si>
  <si>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</si>
  <si>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</si>
  <si>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</si>
  <si>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</si>
  <si>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</si>
  <si>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</si>
  <si>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</si>
  <si>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</si>
  <si>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</si>
  <si>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</si>
  <si>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</si>
  <si>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</si>
  <si>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</si>
  <si>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</si>
  <si>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</si>
  <si>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</si>
  <si>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</si>
  <si>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</si>
  <si>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</si>
  <si>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</si>
  <si>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</si>
  <si>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</si>
  <si>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</si>
  <si>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</si>
  <si>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</si>
  <si>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</si>
  <si>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</si>
  <si>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</si>
  <si>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</si>
  <si>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</si>
  <si>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</si>
  <si>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</si>
  <si>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</si>
  <si>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</si>
  <si>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</si>
  <si>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</si>
  <si>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</si>
  <si>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</si>
  <si>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</si>
  <si>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</si>
  <si>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</si>
  <si>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</si>
  <si>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</si>
  <si>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</si>
  <si>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</si>
  <si>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</si>
  <si>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</si>
  <si>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</si>
  <si>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</si>
  <si>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</si>
  <si>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</si>
  <si>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</si>
  <si>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</si>
  <si>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</si>
  <si>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</si>
  <si>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</si>
  <si>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</si>
  <si>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</si>
  <si>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</si>
  <si>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</si>
  <si>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</si>
  <si>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</si>
  <si>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</si>
  <si>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</si>
  <si>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</si>
  <si>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</si>
  <si>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</si>
  <si>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</si>
  <si>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</si>
  <si>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</si>
  <si>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</si>
  <si>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</si>
  <si>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</si>
  <si>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</si>
  <si>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</si>
  <si>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</si>
  <si>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</si>
  <si>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</si>
  <si>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</si>
  <si>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</si>
  <si>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</si>
  <si>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</si>
  <si>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</si>
  <si>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</si>
  <si>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</si>
  <si>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</si>
  <si>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</si>
  <si>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</si>
  <si>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</si>
  <si>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</si>
  <si>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</si>
  <si>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</si>
  <si>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</si>
  <si>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</si>
  <si>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</si>
  <si>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</si>
  <si>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</si>
  <si>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</si>
  <si>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</si>
  <si>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</si>
  <si>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</si>
  <si>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</si>
  <si>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</si>
  <si>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</si>
  <si>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</si>
  <si>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</si>
  <si>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</si>
  <si>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</si>
  <si>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</si>
  <si>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</si>
  <si>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</si>
  <si>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</si>
  <si>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</si>
  <si>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</si>
  <si>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</si>
  <si>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</si>
  <si>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</si>
  <si>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</si>
  <si>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</si>
  <si>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</si>
  <si>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</si>
  <si>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</si>
  <si>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</si>
  <si>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</si>
  <si>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</si>
  <si>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</si>
  <si>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</si>
  <si>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</si>
  <si>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</si>
  <si>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</si>
  <si>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</si>
  <si>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</si>
  <si>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</si>
  <si>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</si>
  <si>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</si>
  <si>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</si>
  <si>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</si>
  <si>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</si>
  <si>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</si>
  <si>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</si>
  <si>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</si>
  <si>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</si>
  <si>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</si>
  <si>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</si>
  <si>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</si>
  <si>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</si>
  <si>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</si>
  <si>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</si>
  <si>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</si>
  <si>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</si>
  <si>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</si>
  <si>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</si>
  <si>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</si>
  <si>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</si>
  <si>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</si>
  <si>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</si>
  <si>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</si>
  <si>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</si>
  <si>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</si>
  <si>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</si>
  <si>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</si>
  <si>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</si>
  <si>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</si>
  <si>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</si>
  <si>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</si>
  <si>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</si>
  <si>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</si>
  <si>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</si>
  <si>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</si>
  <si>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</si>
  <si>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</si>
  <si>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</si>
  <si>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</si>
  <si>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</si>
  <si>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</si>
  <si>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</si>
  <si>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</si>
  <si>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</si>
  <si>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</si>
  <si>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</si>
  <si>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</si>
  <si>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</si>
  <si>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</si>
  <si>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</si>
  <si>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</si>
  <si>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</si>
  <si>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</si>
  <si>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</si>
  <si>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</si>
  <si>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</si>
  <si>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</si>
  <si>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</si>
  <si>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</si>
  <si>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</si>
  <si>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</si>
  <si>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</si>
  <si>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</si>
  <si>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</si>
  <si>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</si>
  <si>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</si>
  <si>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</si>
  <si>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</si>
  <si>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</si>
  <si>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</si>
  <si>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</si>
  <si>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</si>
  <si>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</si>
  <si>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</si>
  <si>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</si>
  <si>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</si>
  <si>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</si>
  <si>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</si>
  <si>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</si>
  <si>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</si>
  <si>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</si>
  <si>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</si>
  <si>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</si>
  <si>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</si>
  <si>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</si>
  <si>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</si>
  <si>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</si>
  <si>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</si>
  <si>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</si>
  <si>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</si>
  <si>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</si>
  <si>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</si>
  <si>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</si>
  <si>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</si>
  <si>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</si>
  <si>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</si>
  <si>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</si>
  <si>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</si>
  <si>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</si>
  <si>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</si>
  <si>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</si>
  <si>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</si>
  <si>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</si>
  <si>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</si>
  <si>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</si>
  <si>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</si>
  <si>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</si>
  <si>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</si>
  <si>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</si>
  <si>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</si>
  <si>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</si>
  <si>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</si>
  <si>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</si>
  <si>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</si>
  <si>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</si>
  <si>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</si>
  <si>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</si>
  <si>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</si>
  <si>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</si>
  <si>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</si>
  <si>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</si>
  <si>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</si>
  <si>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</si>
  <si>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</si>
  <si>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</si>
  <si>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</si>
  <si>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</si>
  <si>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</si>
  <si>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</si>
  <si>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</si>
  <si>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</si>
  <si>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</si>
  <si>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</si>
  <si>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</si>
  <si>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</si>
  <si>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</si>
  <si>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</si>
  <si>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</si>
  <si>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</si>
  <si>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</si>
  <si>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</si>
  <si>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</si>
  <si>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</si>
  <si>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</si>
  <si>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</si>
  <si>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</si>
  <si>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</si>
  <si>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</si>
  <si>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</si>
  <si>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</si>
  <si>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</si>
  <si>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</si>
  <si>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</si>
  <si>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</si>
  <si>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</si>
  <si>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</si>
  <si>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</si>
  <si>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</si>
  <si>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</si>
  <si>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</si>
  <si>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</si>
  <si>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</si>
  <si>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</si>
  <si>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</si>
  <si>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</si>
  <si>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</si>
  <si>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</si>
  <si>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</si>
  <si>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</si>
  <si>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</si>
  <si>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</si>
  <si>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</si>
  <si>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</si>
  <si>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</si>
  <si>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</si>
  <si>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</si>
  <si>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</si>
  <si>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</si>
  <si>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</si>
  <si>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</si>
  <si>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</si>
  <si>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</si>
  <si>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</si>
  <si>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</si>
  <si>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</si>
  <si>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</si>
  <si>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</si>
  <si>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</si>
  <si>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</si>
  <si>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</si>
  <si>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</si>
  <si>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</si>
  <si>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</si>
  <si>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</si>
  <si>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</si>
  <si>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</si>
  <si>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</si>
  <si>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</si>
  <si>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</si>
  <si>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</si>
  <si>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</si>
  <si>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</si>
  <si>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</si>
  <si>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</si>
  <si>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</si>
  <si>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</si>
  <si>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</si>
  <si>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</si>
  <si>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</si>
  <si>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</si>
  <si>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</si>
  <si>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</si>
  <si>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</si>
  <si>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</si>
  <si>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</si>
  <si>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</si>
  <si>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</si>
  <si>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</si>
  <si>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</si>
  <si>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</si>
  <si>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</si>
  <si>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</si>
  <si>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</si>
  <si>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</si>
  <si>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</si>
  <si>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</si>
  <si>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</si>
  <si>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</si>
  <si>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</si>
  <si>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</si>
  <si>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</si>
  <si>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</si>
  <si>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</si>
  <si>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</si>
  <si>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</si>
  <si>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</si>
  <si>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</si>
  <si>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</si>
  <si>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</si>
  <si>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</si>
  <si>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</si>
  <si>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</si>
  <si>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</si>
  <si>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</si>
  <si>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</si>
  <si>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</si>
  <si>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</si>
  <si>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</si>
  <si>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</si>
  <si>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</si>
  <si>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</si>
  <si>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</si>
  <si>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</si>
  <si>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</si>
  <si>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</si>
  <si>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</si>
  <si>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</si>
  <si>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</si>
  <si>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</si>
  <si>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</si>
  <si>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</si>
  <si>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</si>
  <si>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</si>
  <si>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</si>
  <si>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</si>
  <si>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</si>
  <si>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</si>
  <si>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</si>
  <si>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</si>
  <si>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</si>
  <si>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</si>
  <si>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</si>
  <si>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</si>
  <si>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</si>
  <si>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</si>
  <si>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</si>
  <si>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</si>
  <si>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</si>
  <si>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</si>
  <si>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</si>
  <si>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</si>
  <si>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</si>
  <si>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</si>
  <si>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</si>
  <si>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</si>
  <si>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</si>
  <si>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</si>
  <si>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</si>
  <si>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</si>
  <si>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</si>
  <si>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</si>
  <si>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</si>
  <si>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</si>
  <si>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</si>
  <si>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</si>
  <si>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</si>
  <si>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</si>
  <si>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</si>
  <si>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</si>
  <si>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</si>
  <si>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</si>
  <si>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</si>
  <si>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</si>
  <si>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</si>
  <si>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</si>
  <si>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</si>
  <si>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</si>
  <si>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</si>
  <si>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</si>
  <si>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</si>
  <si>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</si>
  <si>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</si>
  <si>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</si>
  <si>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</si>
  <si>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</si>
  <si>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</si>
  <si>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</si>
  <si>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</si>
  <si>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</si>
  <si>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</si>
  <si>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</si>
  <si>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</si>
  <si>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</si>
  <si>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</si>
  <si>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</si>
  <si>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</si>
  <si>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</si>
  <si>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</si>
  <si>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</si>
  <si>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</si>
  <si>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</si>
  <si>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</si>
  <si>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</si>
  <si>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</si>
  <si>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</si>
  <si>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</si>
  <si>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</si>
  <si>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</si>
  <si>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</si>
  <si>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</si>
  <si>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</si>
  <si>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</si>
  <si>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</si>
  <si>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</si>
  <si>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</si>
  <si>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</si>
  <si>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</si>
  <si>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</si>
  <si>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</si>
  <si>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</si>
  <si>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</si>
  <si>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</si>
  <si>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</si>
  <si>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</si>
  <si>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</si>
  <si>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</si>
  <si>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</si>
  <si>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</si>
  <si>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</si>
  <si>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</si>
  <si>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</si>
  <si>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</si>
  <si>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</si>
  <si>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</si>
  <si>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</si>
  <si>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</si>
  <si>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</si>
  <si>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</si>
  <si>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</si>
  <si>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</si>
  <si>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</si>
  <si>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</si>
  <si>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</si>
  <si>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</si>
  <si>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</si>
  <si>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</si>
  <si>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</si>
  <si>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</si>
  <si>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</si>
  <si>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</si>
  <si>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</si>
  <si>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</si>
  <si>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</si>
  <si>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</si>
  <si>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</si>
  <si>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</si>
  <si>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</si>
  <si>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</si>
  <si>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</si>
  <si>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</si>
  <si>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</si>
  <si>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</si>
  <si>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</si>
  <si>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</si>
  <si>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</si>
  <si>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</si>
  <si>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</si>
  <si>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</si>
  <si>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</si>
  <si>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</si>
  <si>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</si>
  <si>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</si>
  <si>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</si>
  <si>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</si>
  <si>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</si>
  <si>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</si>
  <si>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</si>
  <si>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</si>
  <si>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</si>
  <si>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</si>
  <si>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</si>
  <si>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</si>
  <si>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</si>
  <si>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</si>
  <si>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</si>
  <si>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</si>
  <si>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</si>
  <si>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</si>
  <si>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</si>
  <si>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</si>
  <si>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</si>
  <si>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</si>
  <si>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</si>
  <si>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</si>
  <si>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</si>
  <si>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</si>
  <si>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</si>
  <si>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</si>
  <si>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</si>
  <si>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</si>
  <si>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</si>
  <si>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</si>
  <si>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</si>
  <si>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</si>
  <si>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</si>
  <si>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</si>
  <si>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</si>
  <si>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</si>
  <si>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</si>
  <si>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</si>
  <si>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</si>
  <si>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</si>
  <si>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</si>
  <si>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</si>
  <si>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</si>
  <si>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</si>
  <si>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</si>
  <si>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</si>
  <si>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</si>
  <si>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</si>
  <si>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</si>
  <si>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</si>
  <si>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</si>
  <si>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</si>
  <si>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</si>
  <si>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</si>
  <si>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</si>
  <si>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</si>
  <si>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</si>
  <si>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</si>
  <si>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</si>
  <si>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</si>
  <si>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</si>
  <si>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</si>
  <si>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</si>
  <si>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</si>
  <si>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</si>
  <si>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</si>
  <si>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</si>
  <si>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</si>
  <si>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</si>
  <si>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</si>
  <si>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</si>
  <si>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</si>
  <si>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</si>
  <si>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</si>
  <si>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</si>
  <si>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</si>
  <si>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</si>
  <si>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</si>
  <si>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</si>
  <si>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</si>
  <si>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</si>
  <si>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</si>
  <si>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</si>
  <si>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</si>
  <si>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</si>
  <si>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</si>
  <si>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</si>
  <si>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</si>
  <si>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</si>
  <si>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</si>
  <si>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</si>
  <si>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</si>
  <si>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</si>
  <si>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</si>
  <si>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</si>
  <si>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</si>
  <si>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</si>
  <si>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</si>
  <si>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</si>
  <si>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</si>
  <si>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</si>
  <si>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</si>
  <si>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</si>
  <si>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</si>
  <si>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</si>
  <si>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</si>
  <si>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</si>
  <si>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</si>
  <si>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</si>
  <si>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</si>
  <si>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</si>
  <si>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</si>
  <si>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</si>
  <si>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</si>
  <si>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</si>
  <si>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</si>
  <si>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</si>
  <si>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</si>
  <si>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</si>
  <si>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</si>
  <si>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</si>
  <si>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</si>
  <si>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</si>
  <si>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</si>
  <si>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</si>
  <si>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</si>
  <si>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</si>
  <si>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</si>
  <si>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</si>
  <si>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</si>
  <si>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</si>
  <si>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</si>
  <si>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</si>
  <si>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</si>
  <si>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</si>
  <si>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</si>
  <si>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</si>
  <si>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</si>
  <si>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</si>
  <si>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</si>
  <si>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</si>
  <si>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</si>
  <si>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</si>
  <si>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</si>
  <si>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</si>
  <si>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</si>
  <si>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</si>
  <si>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</si>
  <si>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</si>
  <si>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</si>
  <si>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</si>
  <si>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</si>
  <si>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</si>
  <si>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</si>
  <si>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</si>
  <si>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</si>
  <si>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</si>
  <si>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</si>
  <si>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</si>
  <si>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</si>
  <si>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</si>
  <si>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</si>
  <si>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</si>
  <si>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</si>
  <si>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</si>
  <si>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</si>
  <si>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</si>
  <si>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</si>
  <si>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</si>
  <si>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</si>
  <si>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</si>
  <si>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</si>
  <si>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</si>
  <si>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</si>
  <si>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</si>
  <si>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</si>
  <si>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</si>
  <si>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</si>
  <si>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</si>
  <si>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</si>
  <si>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</si>
  <si>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</si>
  <si>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</si>
  <si>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</si>
  <si>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</si>
  <si>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</si>
  <si>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</si>
  <si>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</si>
  <si>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</si>
  <si>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</si>
  <si>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</si>
  <si>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</si>
  <si>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</si>
  <si>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</si>
  <si>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</si>
  <si>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</si>
  <si>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</si>
  <si>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</si>
  <si>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</si>
  <si>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</si>
  <si>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</si>
  <si>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</si>
  <si>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</si>
  <si>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</si>
  <si>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</si>
  <si>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</si>
  <si>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</si>
  <si>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</si>
  <si>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</si>
  <si>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</si>
  <si>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</si>
  <si>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</si>
  <si>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</si>
  <si>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</si>
  <si>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</si>
  <si>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</si>
  <si>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</si>
  <si>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</si>
  <si>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</si>
  <si>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</si>
  <si>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</si>
  <si>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</si>
  <si>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</si>
  <si>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</si>
  <si>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</si>
  <si>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</si>
  <si>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</si>
  <si>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</si>
  <si>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</si>
  <si>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</si>
  <si>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</si>
  <si>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</si>
  <si>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</si>
  <si>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</si>
  <si>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</si>
  <si>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</si>
  <si>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</si>
  <si>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</si>
  <si>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</si>
  <si>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</si>
  <si>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</si>
  <si>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</si>
  <si>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</si>
  <si>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</si>
  <si>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</si>
  <si>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</si>
  <si>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</si>
  <si>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</si>
  <si>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</si>
  <si>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</si>
  <si>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</si>
  <si>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</si>
  <si>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</si>
  <si>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</si>
  <si>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</si>
  <si>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</si>
  <si>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</si>
  <si>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</si>
  <si>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</si>
  <si>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</si>
  <si>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</si>
  <si>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</si>
  <si>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</si>
  <si>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</si>
  <si>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</si>
  <si>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</si>
  <si>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</si>
  <si>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</si>
  <si>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</si>
  <si>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</si>
  <si>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</si>
  <si>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</si>
  <si>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</si>
  <si>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</si>
  <si>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</si>
  <si>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</si>
  <si>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</si>
  <si>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</si>
  <si>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</si>
  <si>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</si>
  <si>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</si>
  <si>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</si>
  <si>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</si>
  <si>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</si>
  <si>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</si>
  <si>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</si>
  <si>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</si>
  <si>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</si>
  <si>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</si>
  <si>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</si>
  <si>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</si>
  <si>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</si>
  <si>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</si>
  <si>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</si>
  <si>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</si>
  <si>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</si>
  <si>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</si>
  <si>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</si>
  <si>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</si>
  <si>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</si>
  <si>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</si>
  <si>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</si>
  <si>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</si>
  <si>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</si>
  <si>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</si>
  <si>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</si>
  <si>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</si>
  <si>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</si>
  <si>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</si>
  <si>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</si>
  <si>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</si>
  <si>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</si>
  <si>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</si>
  <si>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</si>
  <si>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</si>
  <si>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</si>
  <si>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</si>
  <si>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</si>
  <si>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</si>
  <si>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</si>
  <si>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</si>
  <si>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</si>
  <si>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</si>
  <si>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</si>
  <si>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</si>
  <si>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</si>
  <si>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</si>
  <si>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</si>
  <si>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</si>
  <si>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</si>
  <si>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</si>
  <si>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</si>
  <si>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</si>
  <si>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</si>
  <si>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</si>
  <si>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</si>
  <si>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</si>
  <si>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</si>
  <si>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</si>
  <si>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</si>
  <si>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</si>
  <si>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</si>
  <si>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</si>
  <si>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</si>
  <si>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</si>
  <si>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</si>
  <si>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</si>
  <si>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</si>
  <si>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</si>
  <si>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</si>
  <si>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</si>
  <si>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</si>
  <si>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</si>
  <si>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</si>
  <si>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</si>
  <si>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</si>
  <si>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</si>
  <si>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</si>
  <si>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</si>
  <si>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</si>
  <si>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</si>
  <si>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</si>
  <si>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</si>
  <si>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</si>
  <si>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</si>
  <si>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</si>
  <si>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</si>
  <si>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</si>
  <si>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</si>
  <si>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</si>
  <si>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</si>
  <si>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</si>
  <si>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</si>
  <si>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</si>
  <si>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</si>
  <si>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</si>
  <si>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</si>
  <si>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</si>
  <si>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</si>
  <si>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</si>
  <si>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</si>
  <si>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</si>
  <si>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</si>
  <si>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</si>
  <si>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</si>
  <si>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</si>
  <si>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</si>
  <si>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</si>
  <si>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</si>
  <si>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</si>
  <si>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</si>
  <si>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</si>
  <si>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</si>
  <si>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</si>
  <si>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</si>
  <si>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</si>
  <si>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</si>
  <si>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</si>
  <si>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</si>
  <si>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</si>
  <si>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</si>
  <si>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</si>
  <si>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</si>
  <si>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</si>
  <si>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</si>
  <si>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</si>
  <si>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</si>
  <si>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</si>
  <si>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</si>
  <si>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</si>
  <si>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</si>
  <si>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</si>
  <si>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</si>
  <si>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</si>
  <si>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</si>
  <si>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</si>
  <si>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</si>
  <si>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</si>
  <si>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</si>
  <si>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</si>
  <si>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</si>
  <si>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</si>
  <si>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</si>
  <si>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</si>
  <si>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</si>
  <si>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</si>
  <si>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</si>
  <si>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</si>
  <si>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</si>
  <si>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</si>
  <si>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</si>
  <si>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</si>
  <si>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</si>
  <si>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</si>
  <si>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</si>
  <si>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</si>
  <si>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</si>
  <si>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</si>
  <si>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</si>
  <si>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</si>
  <si>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</si>
  <si>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</si>
  <si>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</si>
  <si>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</si>
  <si>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</si>
  <si>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</si>
  <si>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</si>
  <si>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</si>
  <si>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</si>
  <si>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</si>
  <si>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</si>
  <si>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</si>
  <si>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</si>
  <si>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</si>
  <si>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</si>
  <si>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</si>
  <si>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</si>
  <si>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</si>
  <si>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</si>
  <si>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</si>
  <si>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</si>
  <si>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</si>
  <si>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</si>
  <si>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</si>
  <si>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</si>
  <si>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</si>
  <si>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</si>
  <si>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</si>
  <si>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</si>
  <si>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</si>
  <si>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</si>
  <si>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</si>
  <si>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</si>
  <si>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</si>
  <si>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</si>
  <si>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</si>
  <si>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</si>
  <si>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</si>
  <si>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</si>
  <si>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</si>
  <si>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</si>
  <si>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</si>
  <si>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</si>
  <si>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</si>
  <si>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</si>
  <si>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</si>
  <si>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</si>
  <si>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</si>
  <si>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</si>
  <si>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</si>
  <si>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</si>
  <si>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</si>
  <si>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</si>
  <si>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</si>
  <si>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</si>
  <si>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</si>
  <si>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</si>
  <si>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</si>
  <si>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</si>
  <si>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</si>
  <si>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</si>
  <si>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</si>
  <si>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</si>
  <si>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</si>
  <si>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</si>
  <si>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</si>
  <si>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</si>
  <si>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</si>
  <si>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</si>
  <si>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</si>
  <si>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</si>
  <si>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</si>
  <si>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</si>
  <si>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</si>
  <si>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</si>
  <si>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</si>
  <si>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</si>
  <si>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</si>
  <si>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</si>
  <si>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</si>
  <si>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</si>
  <si>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</si>
  <si>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</si>
  <si>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</si>
  <si>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</si>
  <si>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</si>
  <si>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</si>
  <si>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</si>
  <si>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</si>
  <si>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</si>
  <si>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</si>
  <si>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</si>
  <si>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</si>
  <si>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</si>
  <si>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</si>
  <si>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</si>
  <si>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</si>
  <si>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</si>
  <si>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</si>
  <si>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</si>
  <si>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</si>
  <si>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</si>
  <si>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</si>
  <si>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</si>
  <si>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</si>
  <si>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</si>
  <si>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</si>
  <si>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</si>
  <si>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</si>
  <si>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</si>
  <si>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</si>
  <si>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</si>
  <si>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</si>
  <si>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</si>
  <si>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</si>
  <si>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</si>
  <si>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</si>
  <si>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</si>
  <si>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</si>
  <si>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</si>
  <si>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</si>
  <si>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</si>
  <si>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</si>
  <si>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</si>
  <si>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</si>
  <si>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</si>
  <si>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</si>
  <si>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</si>
  <si>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</si>
  <si>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</si>
  <si>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</si>
  <si>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</si>
  <si>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</si>
  <si>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</si>
  <si>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</si>
  <si>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</si>
  <si>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</si>
  <si>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</si>
  <si>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</si>
  <si>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</si>
  <si>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</si>
  <si>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</si>
  <si>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</si>
  <si>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</si>
  <si>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</si>
  <si>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</si>
  <si>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</si>
  <si>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</si>
  <si>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</si>
  <si>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</si>
  <si>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</si>
  <si>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</si>
  <si>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</si>
  <si>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</si>
  <si>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</si>
  <si>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</si>
  <si>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</si>
  <si>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</si>
  <si>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</si>
  <si>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</si>
  <si>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</si>
  <si>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</si>
  <si>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</si>
  <si>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</si>
  <si>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</si>
  <si>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</si>
  <si>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</si>
  <si>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</si>
  <si>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</si>
  <si>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</si>
  <si>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</si>
  <si>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</si>
  <si>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</si>
  <si>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</si>
  <si>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</si>
  <si>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</si>
  <si>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</si>
  <si>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</si>
  <si>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</si>
  <si>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</si>
  <si>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</si>
  <si>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</si>
  <si>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</si>
  <si>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</si>
  <si>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</si>
  <si>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</si>
  <si>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</si>
  <si>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</si>
  <si>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</si>
  <si>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</si>
  <si>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</si>
  <si>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</si>
  <si>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</si>
  <si>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</si>
  <si>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</si>
  <si>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</si>
  <si>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</si>
  <si>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</si>
  <si>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</si>
  <si>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</si>
  <si>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</si>
  <si>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</si>
  <si>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</si>
  <si>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</si>
  <si>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</si>
  <si>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</si>
  <si>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</si>
  <si>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</si>
  <si>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</si>
  <si>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</si>
  <si>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</si>
  <si>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</si>
  <si>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</si>
  <si>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</si>
  <si>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</si>
  <si>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</si>
  <si>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</si>
  <si>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</si>
  <si>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</si>
  <si>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</si>
  <si>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</si>
  <si>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</si>
  <si>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</si>
  <si>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</si>
  <si>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</si>
  <si>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</si>
  <si>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</si>
  <si>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</si>
  <si>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</si>
  <si>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</si>
  <si>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</si>
  <si>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</si>
  <si>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</si>
  <si>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</si>
  <si>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</si>
  <si>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</si>
  <si>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</si>
  <si>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</si>
  <si>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</si>
  <si>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</si>
  <si>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</si>
  <si>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</si>
  <si>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</si>
  <si>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</si>
  <si>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</si>
  <si>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</si>
  <si>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</si>
  <si>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</si>
  <si>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</si>
  <si>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</si>
  <si>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</si>
  <si>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</si>
  <si>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</si>
  <si>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</si>
  <si>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</si>
  <si>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</si>
  <si>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</si>
  <si>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</si>
  <si>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</si>
  <si>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</si>
  <si>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</si>
  <si>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</si>
  <si>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</si>
  <si>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</si>
  <si>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</si>
  <si>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</si>
  <si>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</si>
  <si>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</si>
  <si>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</si>
  <si>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</si>
  <si>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</si>
  <si>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</si>
  <si>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</si>
  <si>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</si>
  <si>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</si>
  <si>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</si>
  <si>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</si>
  <si>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</si>
  <si>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</si>
  <si>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</si>
  <si>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</si>
  <si>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</si>
  <si>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</si>
  <si>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</si>
  <si>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</si>
  <si>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</si>
  <si>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</si>
  <si>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</si>
  <si>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</si>
  <si>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</si>
  <si>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</si>
  <si>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</si>
  <si>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</si>
  <si>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</si>
  <si>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</si>
  <si>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</si>
  <si>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</si>
  <si>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</si>
  <si>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</si>
  <si>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</si>
  <si>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</si>
  <si>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</si>
  <si>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</si>
  <si>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</si>
  <si>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</si>
  <si>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</si>
  <si>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</si>
  <si>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</si>
  <si>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</si>
  <si>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</si>
  <si>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</si>
  <si>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</si>
  <si>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</si>
  <si>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</si>
  <si>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</si>
  <si>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</si>
  <si>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</si>
  <si>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</si>
  <si>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</si>
  <si>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</si>
  <si>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</si>
  <si>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</si>
  <si>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</si>
  <si>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</si>
  <si>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</si>
  <si>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</si>
  <si>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</si>
  <si>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</si>
  <si>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</si>
  <si>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</si>
  <si>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</si>
  <si>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</si>
  <si>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</si>
  <si>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</si>
  <si>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</si>
  <si>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</si>
  <si>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</si>
  <si>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</si>
  <si>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</si>
  <si>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</si>
  <si>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</si>
  <si>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</si>
  <si>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</si>
  <si>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</si>
  <si>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</si>
  <si>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</si>
  <si>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</si>
  <si>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</si>
  <si>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</si>
  <si>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</si>
  <si>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</si>
  <si>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</si>
  <si>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</si>
  <si>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</si>
  <si>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</si>
  <si>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</si>
  <si>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</si>
  <si>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</si>
  <si>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</si>
  <si>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</si>
  <si>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</si>
  <si>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</si>
  <si>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</si>
  <si>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</si>
  <si>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</si>
  <si>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</si>
  <si>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</si>
  <si>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</si>
  <si>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</si>
  <si>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</si>
  <si>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</si>
  <si>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</si>
  <si>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</si>
  <si>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</si>
  <si>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</si>
  <si>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</si>
  <si>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</si>
  <si>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</si>
  <si>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</si>
  <si>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</si>
  <si>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</si>
  <si>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</si>
  <si>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</si>
  <si>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</si>
  <si>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</si>
  <si>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</si>
  <si>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</si>
  <si>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</si>
  <si>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</si>
  <si>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</si>
  <si>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</si>
  <si>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</si>
  <si>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</si>
  <si>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</si>
  <si>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</si>
  <si>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</si>
  <si>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</si>
  <si>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</si>
  <si>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</si>
  <si>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</si>
  <si>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</si>
  <si>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</si>
  <si>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</si>
  <si>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</si>
  <si>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</si>
  <si>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</si>
  <si>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</si>
  <si>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</si>
  <si>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</si>
  <si>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</si>
  <si>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</si>
  <si>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</si>
  <si>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</si>
  <si>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</si>
  <si>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</si>
  <si>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</si>
  <si>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</si>
  <si>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</si>
  <si>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</si>
  <si>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</si>
  <si>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</si>
  <si>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</si>
  <si>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</si>
  <si>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</si>
  <si>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</si>
  <si>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</si>
  <si>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</si>
  <si>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</si>
  <si>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</si>
  <si>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</si>
  <si>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</si>
  <si>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</si>
  <si>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</si>
  <si>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</si>
  <si>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</si>
  <si>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</si>
  <si>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</si>
  <si>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</si>
  <si>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</si>
  <si>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</si>
  <si>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</si>
  <si>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</si>
  <si>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</si>
  <si>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</si>
  <si>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</si>
  <si>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</si>
  <si>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</si>
  <si>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</si>
  <si>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</si>
  <si>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</si>
  <si>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</si>
  <si>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</si>
  <si>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</si>
  <si>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</si>
  <si>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</si>
  <si>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</si>
  <si>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</si>
  <si>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</si>
  <si>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</si>
  <si>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</si>
  <si>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</si>
  <si>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</si>
  <si>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</si>
  <si>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</si>
  <si>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</si>
  <si>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</si>
  <si>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</si>
  <si>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</si>
  <si>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</si>
  <si>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</si>
  <si>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</si>
  <si>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</si>
  <si>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</si>
  <si>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</si>
  <si>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</si>
  <si>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</si>
  <si>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</si>
  <si>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</si>
  <si>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</si>
  <si>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</si>
  <si>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</si>
  <si>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</si>
  <si>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</si>
  <si>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</si>
  <si>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</si>
  <si>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</si>
  <si>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</si>
  <si>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</si>
  <si>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</si>
  <si>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</si>
  <si>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</si>
  <si>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</si>
  <si>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</si>
  <si>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</si>
  <si>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</si>
  <si>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</si>
  <si>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</si>
  <si>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</si>
  <si>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</si>
  <si>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</si>
  <si>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</si>
  <si>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</si>
  <si>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</si>
  <si>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</si>
  <si>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</si>
  <si>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</si>
  <si>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</si>
  <si>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</si>
  <si>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</si>
  <si>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</si>
  <si>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</si>
  <si>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</si>
  <si>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</si>
  <si>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</si>
  <si>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</si>
  <si>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</si>
  <si>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</si>
  <si>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</si>
  <si>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</si>
  <si>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</si>
  <si>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</si>
  <si>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</si>
  <si>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</si>
  <si>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</si>
  <si>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</si>
  <si>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</si>
  <si>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</si>
  <si>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</si>
  <si>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</si>
  <si>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</si>
  <si>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</si>
  <si>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</si>
  <si>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</si>
  <si>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</si>
  <si>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</si>
  <si>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</si>
  <si>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</si>
  <si>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</si>
  <si>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</si>
  <si>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</si>
  <si>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</si>
  <si>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</si>
  <si>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</si>
  <si>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</si>
  <si>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</si>
  <si>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</si>
  <si>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</si>
  <si>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</si>
  <si>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</si>
  <si>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</si>
  <si>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</si>
  <si>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</si>
  <si>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</si>
  <si>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</si>
  <si>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</si>
  <si>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</si>
  <si>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</si>
  <si>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</si>
  <si>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</si>
  <si>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</si>
  <si>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</si>
  <si>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</si>
  <si>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</si>
  <si>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</si>
  <si>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</si>
  <si>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</si>
  <si>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</si>
  <si>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</si>
  <si>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</si>
  <si>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</si>
  <si>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</si>
  <si>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</si>
  <si>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</si>
  <si>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</si>
  <si>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</si>
  <si>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</si>
  <si>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</si>
  <si>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</si>
  <si>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</si>
  <si>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</si>
  <si>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</si>
  <si>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</si>
  <si>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</si>
  <si>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</si>
  <si>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</si>
  <si>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</si>
  <si>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</si>
  <si>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</si>
  <si>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</si>
  <si>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</si>
  <si>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</si>
  <si>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</si>
  <si>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</si>
  <si>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</si>
  <si>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</si>
  <si>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</si>
  <si>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</si>
  <si>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</si>
  <si>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</si>
  <si>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</si>
  <si>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</si>
  <si>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</si>
  <si>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</si>
  <si>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</si>
  <si>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</si>
  <si>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</si>
  <si>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</si>
  <si>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</si>
  <si>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</si>
  <si>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</si>
  <si>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</si>
  <si>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</si>
  <si>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</si>
  <si>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</si>
  <si>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</si>
  <si>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</si>
  <si>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</si>
  <si>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</si>
  <si>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</si>
  <si>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</si>
  <si>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</si>
  <si>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</si>
  <si>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</si>
  <si>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</si>
  <si>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</si>
  <si>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</si>
  <si>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</si>
  <si>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</si>
  <si>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</si>
  <si>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</si>
  <si>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</si>
  <si>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</si>
  <si>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</si>
  <si>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</si>
  <si>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</si>
  <si>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</si>
  <si>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</si>
  <si>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</si>
  <si>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</si>
  <si>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</si>
  <si>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</si>
  <si>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</si>
  <si>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</si>
  <si>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</si>
  <si>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</si>
  <si>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</si>
  <si>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</si>
  <si>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</si>
  <si>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</si>
  <si>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</si>
  <si>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</si>
  <si>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</si>
  <si>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</si>
  <si>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</si>
  <si>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</si>
  <si>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</si>
  <si>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</si>
  <si>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</si>
  <si>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</si>
  <si>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</si>
  <si>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</si>
  <si>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</si>
  <si>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</si>
  <si>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</si>
  <si>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</si>
  <si>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</si>
  <si>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</si>
  <si>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</si>
  <si>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</si>
  <si>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</si>
  <si>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</si>
  <si>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</si>
  <si>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</si>
  <si>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</si>
  <si>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</si>
  <si>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</si>
  <si>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</si>
  <si>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</si>
  <si>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</si>
  <si>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</si>
  <si>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</si>
  <si>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</si>
  <si>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</si>
  <si>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</si>
  <si>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</si>
  <si>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</si>
  <si>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</si>
  <si>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</si>
  <si>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</si>
  <si>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</si>
  <si>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</si>
  <si>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</si>
  <si>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</si>
  <si>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</si>
  <si>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</si>
  <si>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</si>
  <si>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</si>
  <si>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</si>
  <si>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</si>
  <si>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</si>
  <si>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</si>
  <si>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</si>
  <si>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</si>
  <si>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</si>
  <si>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</si>
  <si>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</si>
  <si>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</si>
  <si>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</si>
  <si>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</si>
  <si>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</si>
  <si>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</si>
  <si>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</si>
  <si>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</si>
  <si>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</si>
  <si>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</si>
  <si>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</si>
  <si>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</si>
  <si>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</si>
  <si>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</si>
  <si>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</si>
  <si>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</si>
  <si>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</si>
  <si>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</si>
  <si>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</si>
  <si>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</si>
  <si>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</si>
  <si>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</si>
  <si>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</si>
  <si>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</si>
  <si>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</si>
  <si>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</si>
  <si>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</si>
  <si>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</si>
  <si>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</si>
  <si>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</si>
  <si>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</si>
  <si>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</si>
  <si>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</si>
  <si>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</si>
  <si>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</si>
  <si>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</si>
  <si>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</si>
  <si>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</si>
  <si>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</si>
  <si>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</si>
  <si>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</si>
  <si>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</si>
  <si>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</si>
  <si>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</si>
  <si>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</si>
  <si>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</si>
  <si>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</si>
  <si>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</si>
  <si>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</si>
  <si>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</si>
  <si>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</si>
  <si>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</si>
  <si>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</si>
  <si>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</si>
  <si>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</si>
  <si>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</si>
  <si>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</si>
  <si>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</si>
  <si>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</si>
  <si>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</si>
  <si>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</si>
  <si>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</si>
  <si>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</si>
  <si>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</si>
  <si>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</si>
  <si>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</si>
  <si>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</si>
  <si>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</si>
  <si>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</si>
  <si>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</si>
  <si>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</si>
  <si>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</si>
  <si>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</si>
  <si>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</si>
  <si>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</si>
  <si>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</si>
  <si>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</si>
  <si>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</si>
  <si>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</si>
  <si>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</si>
  <si>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</si>
  <si>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</si>
  <si>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</si>
  <si>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</si>
  <si>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</si>
  <si>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</si>
  <si>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</si>
  <si>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</si>
  <si>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</si>
  <si>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</si>
  <si>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</si>
  <si>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</si>
  <si>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</si>
  <si>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</si>
  <si>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</si>
  <si>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</si>
  <si>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</si>
  <si>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</si>
  <si>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</si>
  <si>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</si>
  <si>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</si>
  <si>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</si>
  <si>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</si>
  <si>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</si>
  <si>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</si>
  <si>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</si>
  <si>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</si>
  <si>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</si>
  <si>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</si>
  <si>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</si>
  <si>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</si>
  <si>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</si>
  <si>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</si>
  <si>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</si>
  <si>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</si>
  <si>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</si>
  <si>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</si>
  <si>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</si>
  <si>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</si>
  <si>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</si>
  <si>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</si>
  <si>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</si>
  <si>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</si>
  <si>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</si>
  <si>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</si>
  <si>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</si>
  <si>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</si>
  <si>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</si>
  <si>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</si>
  <si>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</si>
  <si>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</si>
  <si>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</si>
  <si>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</si>
  <si>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</si>
  <si>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</si>
  <si>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</si>
  <si>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</si>
  <si>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</si>
  <si>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</si>
  <si>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</si>
  <si>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</si>
  <si>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</si>
  <si>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</si>
  <si>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</si>
  <si>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</si>
  <si>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</si>
  <si>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</si>
  <si>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</si>
  <si>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</si>
  <si>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</si>
  <si>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</si>
  <si>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</si>
  <si>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</si>
  <si>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</si>
  <si>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</si>
  <si>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</si>
  <si>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</si>
  <si>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</si>
  <si>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</si>
  <si>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</si>
  <si>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</si>
  <si>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</si>
  <si>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</si>
  <si>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</si>
  <si>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</si>
  <si>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</si>
  <si>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</si>
  <si>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</si>
  <si>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</si>
  <si>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</si>
  <si>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</si>
  <si>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</si>
  <si>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</si>
  <si>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</si>
  <si>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</si>
  <si>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</si>
  <si>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</si>
  <si>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</si>
  <si>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</si>
  <si>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</si>
  <si>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</si>
  <si>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</si>
  <si>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</si>
  <si>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</si>
  <si>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</si>
  <si>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</si>
  <si>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</si>
  <si>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</si>
  <si>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</si>
  <si>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</si>
  <si>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</si>
  <si>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</si>
  <si>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</si>
  <si>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</si>
  <si>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</si>
  <si>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</si>
  <si>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</si>
  <si>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</si>
  <si>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</si>
  <si>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</si>
  <si>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</si>
  <si>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</si>
  <si>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</si>
  <si>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</si>
  <si>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</si>
  <si>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</si>
  <si>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</si>
  <si>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</si>
  <si>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</si>
  <si>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</si>
  <si>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</si>
  <si>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</si>
  <si>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</si>
  <si>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</si>
  <si>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</si>
  <si>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</si>
  <si>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</si>
  <si>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</si>
  <si>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</si>
  <si>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</si>
  <si>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</si>
  <si>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</si>
  <si>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</si>
  <si>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</si>
  <si>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</si>
  <si>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</si>
  <si>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</si>
  <si>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</si>
  <si>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</si>
  <si>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</si>
  <si>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</si>
  <si>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</si>
  <si>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</si>
  <si>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</si>
  <si>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</si>
  <si>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</si>
  <si>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</si>
  <si>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</si>
  <si>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</si>
  <si>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</si>
  <si>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</si>
  <si>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</si>
  <si>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</si>
  <si>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</si>
  <si>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</si>
  <si>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</si>
  <si>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</si>
  <si>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</si>
  <si>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</si>
  <si>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</si>
  <si>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</si>
  <si>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</si>
  <si>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</si>
  <si>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</si>
  <si>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</si>
  <si>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</si>
  <si>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</si>
  <si>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</si>
  <si>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</si>
  <si>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</si>
  <si>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</si>
  <si>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</si>
  <si>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</si>
  <si>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</si>
  <si>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</si>
  <si>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</si>
  <si>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</si>
  <si>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</si>
  <si>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</si>
  <si>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</si>
  <si>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</si>
  <si>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</si>
  <si>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</si>
  <si>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</si>
  <si>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</si>
  <si>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</si>
  <si>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</si>
  <si>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</si>
  <si>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</si>
  <si>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</si>
  <si>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</si>
  <si>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</si>
  <si>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</si>
  <si>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</si>
  <si>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</si>
  <si>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</si>
  <si>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</si>
  <si>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</si>
  <si>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</si>
  <si>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</si>
  <si>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</si>
  <si>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</si>
  <si>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</si>
  <si>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</si>
  <si>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</si>
  <si>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</si>
  <si>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</si>
  <si>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</si>
  <si>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</si>
  <si>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</si>
  <si>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</si>
  <si>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</si>
  <si>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</si>
  <si>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</si>
  <si>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</si>
  <si>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</si>
  <si>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</si>
  <si>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</si>
  <si>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</si>
  <si>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</si>
  <si>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</si>
  <si>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</si>
  <si>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</si>
  <si>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</si>
  <si>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</si>
  <si>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</si>
  <si>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</si>
  <si>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</si>
  <si>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</si>
  <si>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</si>
  <si>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</si>
  <si>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</si>
  <si>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</si>
  <si>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</si>
  <si>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</si>
  <si>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</si>
  <si>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</si>
  <si>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</si>
  <si>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</si>
  <si>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</si>
  <si>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</si>
  <si>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</si>
  <si>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</si>
  <si>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</si>
  <si>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</si>
  <si>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</si>
  <si>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</si>
  <si>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</si>
  <si>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</si>
  <si>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</si>
  <si>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</si>
  <si>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</si>
  <si>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</si>
  <si>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</si>
  <si>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</si>
  <si>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</si>
  <si>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</si>
  <si>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</si>
  <si>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</si>
  <si>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</si>
  <si>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</si>
  <si>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</si>
  <si>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</si>
  <si>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</si>
  <si>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</si>
  <si>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</si>
  <si>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</si>
  <si>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</si>
  <si>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</si>
  <si>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</si>
  <si>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</si>
  <si>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</si>
  <si>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</si>
  <si>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</si>
  <si>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</si>
  <si>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</si>
  <si>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</si>
  <si>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</si>
  <si>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</si>
  <si>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</si>
  <si>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</si>
  <si>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</si>
  <si>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</si>
  <si>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</si>
  <si>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</si>
  <si>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</si>
  <si>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</si>
  <si>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</si>
  <si>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</si>
  <si>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</si>
  <si>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</si>
  <si>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</si>
  <si>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</si>
  <si>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</si>
  <si>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</si>
  <si>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</si>
  <si>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</si>
  <si>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</si>
  <si>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</si>
  <si>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</si>
  <si>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</si>
  <si>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</si>
  <si>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</si>
  <si>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</si>
  <si>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</si>
  <si>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</si>
  <si>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</si>
  <si>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</si>
  <si>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</si>
  <si>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</si>
  <si>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</si>
  <si>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</si>
  <si>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</si>
  <si>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</si>
  <si>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</si>
  <si>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</si>
  <si>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</si>
  <si>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</si>
  <si>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</si>
  <si>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</si>
  <si>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</si>
  <si>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</si>
  <si>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</si>
  <si>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</si>
  <si>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</si>
  <si>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</si>
  <si>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</si>
  <si>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</si>
  <si>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</si>
  <si>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</si>
  <si>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</si>
  <si>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</si>
  <si>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</si>
  <si>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</si>
  <si>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</si>
  <si>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</si>
  <si>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</si>
  <si>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</si>
  <si>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</si>
  <si>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</si>
  <si>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</si>
  <si>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</si>
  <si>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</si>
  <si>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</si>
  <si>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</si>
  <si>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</si>
  <si>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</si>
  <si>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</si>
  <si>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</si>
  <si>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</si>
  <si>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</si>
  <si>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</si>
  <si>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</si>
  <si>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</si>
  <si>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</si>
  <si>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</si>
  <si>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</si>
  <si>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</si>
  <si>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</si>
  <si>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</si>
  <si>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</si>
  <si>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</si>
  <si>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</si>
  <si>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</si>
  <si>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</si>
  <si>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</si>
  <si>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</si>
  <si>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</si>
  <si>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</si>
  <si>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</si>
  <si>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</si>
  <si>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</si>
  <si>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</si>
  <si>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</si>
  <si>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</si>
  <si>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</si>
  <si>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</si>
  <si>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</si>
  <si>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</si>
  <si>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</si>
  <si>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</si>
  <si>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</si>
  <si>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</si>
  <si>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</si>
  <si>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</si>
  <si>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</si>
  <si>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</si>
  <si>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</si>
  <si>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</si>
  <si>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</si>
  <si>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</si>
  <si>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</si>
  <si>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</si>
  <si>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</si>
  <si>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</si>
  <si>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</si>
  <si>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</si>
  <si>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</si>
  <si>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</si>
  <si>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</si>
  <si>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</si>
  <si>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</si>
  <si>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</si>
  <si>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</si>
  <si>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</si>
  <si>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</si>
  <si>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</si>
  <si>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</si>
  <si>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</si>
  <si>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</si>
  <si>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</si>
  <si>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</si>
  <si>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</si>
  <si>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</si>
  <si>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</si>
  <si>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</si>
  <si>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</si>
  <si>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</si>
  <si>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</si>
  <si>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</si>
  <si>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</si>
  <si>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</si>
  <si>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</si>
  <si>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</si>
  <si>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</si>
  <si>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</si>
  <si>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</si>
  <si>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</si>
  <si>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</si>
  <si>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</si>
  <si>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</si>
  <si>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</si>
  <si>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</si>
  <si>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</si>
  <si>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</si>
  <si>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</si>
  <si>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</si>
  <si>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</si>
  <si>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</si>
  <si>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</si>
  <si>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</si>
  <si>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</si>
  <si>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</si>
  <si>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</si>
  <si>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</si>
  <si>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</si>
  <si>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</si>
  <si>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</si>
  <si>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</si>
  <si>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</si>
  <si>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</si>
  <si>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</si>
  <si>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</si>
  <si>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</si>
  <si>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</si>
  <si>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</si>
  <si>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</si>
  <si>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</si>
  <si>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</si>
  <si>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</si>
  <si>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</si>
  <si>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</si>
  <si>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</si>
  <si>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</si>
  <si>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</si>
  <si>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</si>
  <si>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</si>
  <si>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</si>
  <si>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</si>
  <si>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</si>
  <si>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</si>
  <si>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</si>
  <si>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</si>
  <si>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</si>
  <si>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</si>
  <si>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</si>
  <si>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</si>
  <si>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</si>
  <si>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</si>
  <si>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</si>
  <si>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</si>
  <si>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</si>
  <si>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</si>
  <si>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</si>
  <si>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</si>
  <si>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</si>
  <si>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</si>
  <si>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</si>
  <si>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</si>
  <si>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</si>
  <si>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</si>
  <si>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</si>
  <si>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</si>
  <si>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</si>
  <si>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</si>
  <si>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</si>
  <si>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</si>
  <si>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</si>
  <si>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</si>
  <si>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</si>
  <si>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</si>
  <si>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</si>
  <si>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</si>
  <si>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</si>
  <si>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</si>
  <si>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</si>
  <si>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</si>
  <si>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</si>
  <si>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</si>
  <si>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</si>
  <si>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</si>
  <si>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</si>
  <si>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</si>
  <si>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</si>
  <si>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</si>
  <si>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</si>
  <si>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</si>
  <si>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</si>
  <si>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</si>
  <si>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</si>
  <si>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</si>
  <si>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</si>
  <si>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</si>
  <si>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</si>
  <si>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</si>
  <si>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</si>
  <si>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</si>
  <si>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</si>
  <si>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</si>
  <si>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</si>
  <si>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</si>
  <si>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</si>
  <si>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</si>
  <si>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</si>
  <si>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</si>
  <si>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</si>
  <si>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</si>
  <si>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</si>
  <si>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</si>
  <si>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</si>
  <si>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</si>
  <si>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</si>
  <si>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</si>
  <si>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</si>
  <si>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</si>
  <si>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</si>
  <si>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</si>
  <si>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</si>
  <si>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</si>
  <si>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</si>
  <si>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</si>
  <si>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</si>
  <si>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</si>
  <si>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</si>
  <si>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</si>
  <si>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</si>
  <si>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</si>
  <si>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</si>
  <si>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</si>
  <si>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</si>
  <si>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</si>
  <si>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</si>
  <si>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</si>
  <si>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</si>
  <si>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</si>
  <si>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</si>
  <si>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</si>
  <si>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</si>
  <si>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</si>
  <si>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</si>
  <si>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</si>
  <si>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</si>
  <si>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</si>
  <si>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</si>
  <si>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</si>
  <si>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</si>
  <si>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</si>
  <si>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</si>
  <si>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</si>
  <si>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</si>
  <si>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</si>
  <si>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</si>
  <si>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</si>
  <si>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</si>
  <si>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</si>
  <si>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</si>
  <si>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</si>
  <si>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</si>
  <si>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</si>
  <si>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</si>
  <si>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</si>
  <si>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</si>
  <si>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</si>
  <si>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</si>
  <si>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</si>
  <si>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</si>
  <si>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</si>
  <si>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</si>
  <si>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</si>
  <si>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</si>
  <si>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</si>
  <si>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</si>
  <si>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</si>
  <si>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</si>
  <si>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</si>
  <si>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</si>
  <si>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</si>
  <si>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</si>
  <si>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</si>
  <si>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</si>
  <si>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</si>
  <si>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</si>
  <si>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</si>
  <si>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</si>
  <si>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</si>
  <si>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</si>
  <si>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</si>
  <si>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</si>
  <si>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</si>
  <si>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</si>
  <si>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</si>
  <si>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</si>
  <si>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</si>
  <si>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</si>
  <si>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</si>
  <si>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</si>
  <si>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</si>
  <si>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</si>
  <si>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</si>
  <si>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</si>
  <si>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</si>
  <si>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</si>
  <si>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</si>
  <si>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</si>
  <si>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</si>
  <si>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</si>
  <si>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</si>
  <si>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</si>
  <si>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</si>
  <si>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</si>
  <si>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</si>
  <si>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</si>
  <si>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</si>
  <si>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</si>
  <si>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</si>
  <si>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</si>
  <si>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</si>
  <si>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</si>
  <si>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</si>
  <si>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</si>
  <si>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</si>
  <si>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</si>
  <si>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</si>
  <si>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</si>
  <si>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</si>
  <si>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</si>
  <si>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</si>
  <si>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</si>
  <si>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</si>
  <si>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</si>
  <si>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</si>
  <si>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</si>
  <si>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</si>
  <si>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</si>
  <si>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</si>
  <si>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</si>
  <si>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</si>
  <si>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</si>
  <si>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</si>
  <si>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</si>
  <si>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</si>
  <si>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</si>
  <si>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</si>
  <si>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</si>
  <si>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</si>
  <si>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</si>
  <si>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</si>
  <si>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</si>
  <si>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</si>
  <si>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</si>
  <si>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</si>
  <si>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</si>
  <si>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</si>
  <si>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</si>
  <si>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</si>
  <si>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</si>
  <si>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</si>
  <si>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</si>
  <si>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</si>
  <si>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</si>
  <si>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</si>
  <si>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</si>
  <si>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</si>
  <si>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</si>
  <si>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</si>
  <si>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</si>
  <si>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</si>
  <si>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</si>
  <si>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</si>
  <si>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</si>
  <si>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</si>
  <si>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</si>
  <si>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</si>
  <si>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</si>
  <si>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</si>
  <si>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</si>
  <si>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</si>
  <si>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</si>
  <si>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</si>
  <si>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</si>
  <si>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</si>
  <si>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</si>
  <si>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</si>
  <si>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</si>
  <si>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</si>
  <si>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</si>
  <si>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</si>
  <si>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</si>
  <si>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</si>
  <si>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</si>
  <si>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</si>
  <si>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</si>
  <si>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</si>
  <si>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</si>
  <si>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</si>
  <si>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</si>
  <si>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</si>
  <si>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</si>
  <si>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</si>
  <si>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</si>
  <si>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</si>
  <si>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</si>
  <si>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</si>
  <si>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</si>
  <si>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</si>
  <si>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</si>
  <si>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</si>
  <si>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</si>
  <si>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</si>
  <si>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</si>
  <si>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</si>
  <si>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</si>
  <si>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</si>
  <si>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</si>
  <si>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</si>
  <si>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</si>
  <si>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</si>
  <si>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</si>
  <si>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</si>
  <si>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</si>
  <si>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</si>
  <si>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</si>
  <si>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</si>
  <si>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</si>
  <si>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</si>
  <si>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</si>
  <si>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</si>
  <si>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</si>
  <si>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</si>
  <si>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</si>
  <si>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</si>
  <si>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</si>
  <si>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</si>
  <si>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</si>
  <si>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</si>
  <si>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</si>
  <si>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</si>
  <si>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</si>
  <si>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</si>
  <si>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</si>
  <si>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</si>
  <si>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</si>
  <si>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</si>
  <si>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</si>
  <si>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</si>
  <si>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</si>
  <si>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</si>
  <si>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</si>
  <si>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</si>
  <si>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</si>
  <si>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</si>
  <si>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</si>
  <si>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</si>
  <si>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</si>
  <si>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</si>
  <si>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</si>
  <si>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</si>
  <si>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</si>
  <si>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</si>
  <si>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</si>
  <si>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</si>
  <si>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</si>
  <si>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</si>
  <si>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</si>
  <si>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</si>
  <si>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</si>
  <si>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</si>
  <si>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</si>
  <si>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</si>
  <si>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</si>
  <si>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</si>
  <si>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</si>
  <si>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</si>
  <si>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</si>
  <si>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</si>
  <si>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</si>
  <si>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</si>
  <si>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</si>
  <si>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</si>
  <si>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</si>
  <si>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</si>
  <si>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</si>
  <si>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</si>
  <si>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</si>
  <si>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</si>
  <si>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</si>
  <si>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</si>
  <si>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</si>
  <si>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</si>
  <si>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</si>
  <si>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</si>
  <si>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</si>
  <si>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</si>
  <si>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</si>
  <si>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</si>
  <si>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</si>
  <si>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</si>
  <si>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</si>
  <si>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</si>
  <si>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</si>
  <si>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</si>
  <si>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</si>
  <si>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</si>
  <si>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</si>
  <si>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</si>
  <si>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</si>
  <si>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</si>
  <si>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</si>
  <si>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</si>
  <si>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</si>
  <si>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</si>
  <si>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</si>
  <si>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</si>
  <si>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</si>
  <si>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</si>
  <si>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</si>
  <si>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</si>
  <si>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</si>
  <si>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</si>
  <si>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</si>
  <si>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</si>
  <si>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</si>
  <si>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</si>
  <si>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</si>
  <si>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</si>
  <si>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</si>
  <si>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</si>
  <si>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</si>
  <si>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</si>
  <si>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</si>
  <si>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</si>
  <si>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</si>
  <si>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</si>
  <si>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</si>
  <si>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</si>
  <si>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</si>
  <si>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</si>
  <si>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</si>
  <si>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</si>
  <si>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</si>
  <si>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</si>
  <si>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</si>
  <si>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</si>
  <si>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</si>
  <si>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</si>
  <si>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</si>
  <si>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</si>
  <si>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</si>
  <si>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</si>
  <si>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</si>
  <si>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</si>
  <si>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</si>
  <si>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</si>
  <si>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</si>
  <si>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</si>
  <si>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</si>
  <si>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</si>
  <si>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</si>
  <si>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</si>
  <si>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</si>
  <si>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</si>
  <si>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</si>
  <si>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</si>
  <si>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</si>
  <si>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</si>
  <si>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</si>
  <si>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</si>
  <si>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</si>
  <si>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</si>
  <si>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</si>
  <si>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</si>
  <si>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</si>
  <si>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</si>
  <si>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</si>
  <si>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</si>
  <si>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</si>
  <si>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</si>
  <si>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</si>
  <si>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</si>
  <si>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</si>
  <si>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</si>
  <si>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</si>
  <si>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</si>
  <si>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</si>
  <si>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</si>
  <si>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</si>
  <si>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</si>
  <si>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</si>
  <si>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</si>
  <si>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</si>
  <si>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</si>
  <si>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</si>
  <si>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</si>
  <si>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</si>
  <si>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</si>
  <si>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</si>
  <si>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</si>
  <si>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</si>
  <si>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</si>
  <si>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</si>
  <si>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</si>
  <si>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</si>
  <si>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</si>
  <si>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</si>
  <si>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</si>
  <si>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</si>
  <si>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</si>
  <si>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</si>
  <si>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</si>
  <si>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</si>
  <si>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</si>
  <si>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</si>
  <si>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</si>
  <si>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</si>
  <si>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</si>
  <si>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</si>
  <si>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</si>
  <si>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</si>
  <si>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</si>
  <si>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</si>
  <si>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</si>
  <si>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</si>
  <si>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</si>
  <si>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</si>
  <si>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</si>
  <si>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</si>
  <si>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</si>
  <si>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</si>
  <si>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</si>
  <si>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</si>
  <si>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</si>
  <si>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</si>
  <si>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</si>
  <si>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</si>
  <si>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</si>
  <si>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</si>
  <si>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</si>
  <si>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</si>
  <si>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</si>
  <si>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</si>
  <si>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</si>
  <si>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</si>
  <si>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</si>
  <si>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</si>
  <si>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</si>
  <si>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</si>
  <si>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</si>
  <si>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</si>
  <si>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</si>
  <si>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</si>
  <si>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</si>
  <si>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</si>
  <si>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</si>
  <si>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</si>
  <si>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</si>
  <si>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</si>
  <si>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</si>
  <si>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</si>
  <si>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</si>
  <si>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</si>
  <si>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</si>
  <si>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</si>
  <si>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</si>
  <si>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</si>
  <si>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</si>
  <si>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</si>
  <si>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</si>
  <si>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</si>
  <si>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</si>
  <si>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</si>
  <si>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</si>
  <si>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</si>
  <si>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</si>
  <si>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</si>
  <si>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</si>
  <si>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</si>
  <si>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</si>
  <si>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</si>
  <si>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</si>
  <si>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</si>
  <si>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</si>
  <si>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</si>
  <si>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</si>
  <si>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</si>
  <si>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</si>
  <si>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</si>
  <si>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</si>
  <si>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</si>
  <si>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</si>
  <si>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</si>
  <si>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</si>
  <si>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</si>
  <si>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</si>
  <si>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43817</t>
  </si>
  <si>
    <t>43917</t>
  </si>
  <si>
    <t>43717</t>
  </si>
  <si>
    <t>44017</t>
  </si>
  <si>
    <t>INSTITUTO COLOMBIANO DE NORMAS TECNICAS Y CERTIFICACION</t>
  </si>
  <si>
    <t>86001233-6</t>
  </si>
  <si>
    <t>SOLUCIONES DE IMPRESION CORPORATIVA S.A.S</t>
  </si>
  <si>
    <t>90025158-4</t>
  </si>
  <si>
    <t>INVERSIONES Y SUMINISTROS LM S.A.S</t>
  </si>
  <si>
    <t>LILIA FANNY GUEVARA PARRADO</t>
  </si>
  <si>
    <r>
      <t> </t>
    </r>
    <r>
      <rPr>
        <sz val="11"/>
        <color rgb="FF000000"/>
        <rFont val="Arial"/>
        <family val="2"/>
      </rPr>
      <t>20546554</t>
    </r>
  </si>
  <si>
    <t>900585270-7</t>
  </si>
  <si>
    <t>INVERSIONES Y SUMINISTROS LM</t>
  </si>
  <si>
    <t>ALIANZA ESTRATÉGICA OUTSOURCING Y SUMINISTROS S.A.S.</t>
  </si>
  <si>
    <t>ALIANZA ESTRATÉGICA OUTSOURCING Y SUMINISTROS </t>
  </si>
  <si>
    <t xml:space="preserve">GRUPO EMPRESARIAL CREAR DE COLOMBIA S.A.S. </t>
  </si>
  <si>
    <t>90056445-9</t>
  </si>
  <si>
    <t>INSTITUCIONAL STAR SERVICES LTDA</t>
  </si>
  <si>
    <t>830113914-3</t>
  </si>
  <si>
    <t xml:space="preserve">CARLOS EDUARDO USECHE </t>
  </si>
  <si>
    <t>TELEFÓNICA.</t>
  </si>
  <si>
    <t>DUBERLEY MURILLO</t>
  </si>
  <si>
    <t>CONTRATAR EL SERVICIO INTEGRAL DE ASEO Y CAFETERIA REGION 5: Sede 1: Popayán, Sede 2: Buenaventura, Sede 3: Calí, Sede 4: Palmira.</t>
  </si>
  <si>
    <t>contratar el servicio integral de Aseo y Cafeteria Region 9 sede 1 CSFM Cucuta Sede 2 CSFM Bucaramanga</t>
  </si>
  <si>
    <t>contratar el servicio integral de Aseo y Cafeteria Region 10 Sede 1 CSFM Villavicencio</t>
  </si>
  <si>
    <t>2017623141000027E</t>
  </si>
  <si>
    <t>Servicio de limpieza y mantenimiento de edificios generales y de oficinas</t>
  </si>
  <si>
    <t>79,087,981</t>
  </si>
  <si>
    <t>CLEANER S.A.</t>
  </si>
  <si>
    <t>800041433 -3</t>
  </si>
  <si>
    <t>JADERSON GARCIA</t>
  </si>
  <si>
    <t>2017623141000054E</t>
  </si>
  <si>
    <t>Adquisición de dotación (Vestuario caballero, calzado caballero, vestuario dama, calzado dama) para los funcionarios de la Unidad Administrativa Especial Migración Colombia a nivel Nacional, que tengan derecho, de acuerdo con lo establecido en la Ley 70/1988.</t>
  </si>
  <si>
    <t>188 189 190191</t>
  </si>
  <si>
    <t xml:space="preserve">servicios de compra de vestuario </t>
  </si>
  <si>
    <r>
      <t>UNIÓN TEMPORAL CHARLESTON-PAPI</t>
    </r>
    <r>
      <rPr>
        <b/>
        <sz val="8"/>
        <color rgb="FF000000"/>
        <rFont val="Arial"/>
        <family val="2"/>
      </rPr>
      <t xml:space="preserve"> </t>
    </r>
  </si>
  <si>
    <t>901031856-9</t>
  </si>
  <si>
    <t>MIGUEL ANGEL RUBIO FUENTES</t>
  </si>
  <si>
    <t xml:space="preserve">SECOP II </t>
  </si>
  <si>
    <t>2017623141000052E</t>
  </si>
  <si>
    <t>2017623141000053E</t>
  </si>
  <si>
    <t>2017623141000051E</t>
  </si>
  <si>
    <t>YUBARTA S.A.S.</t>
  </si>
  <si>
    <t>805018905-1</t>
  </si>
  <si>
    <t>Contratar la prestación de servicios de actividades culturales, lúdicas deportivas y recreativas de la Regional Amazonas.</t>
  </si>
  <si>
    <t>21717</t>
  </si>
  <si>
    <t>2017623140700034E</t>
  </si>
  <si>
    <t>Contratar la adquisición de bonos o tarjetas canjeables en almacenes de cadena, para los funcionarios de la Unidad Administrativa Especial Migración Colombia a nivel nacional, ganadores de los primeros puestos del Plan de incentivos Migración Colombia 2017.</t>
  </si>
  <si>
    <t>45817</t>
  </si>
  <si>
    <t>A-2-0-4-21-3</t>
  </si>
  <si>
    <t>2017623140400002E</t>
  </si>
  <si>
    <t>Contratar las obras para la adecuación de la infraestructura física de la nueva Regional Oriente y el Centro Facilitador de servicios Migratorios en Cúcuta.</t>
  </si>
  <si>
    <t>45017</t>
  </si>
  <si>
    <t>2017623140500129E</t>
  </si>
  <si>
    <t>091</t>
  </si>
  <si>
    <t>Prestar servicios profesionales, con autonomía administrativa, consistentes en apoyar al Grupo de Nomina en la aplicación de controles en la liquidación de nómina y análisis en los temas relacionados con este proceso, de acuerdo con las condiciones señaladas en los estudios previos y en la propuesta presentada por la CONTRATISTA.</t>
  </si>
  <si>
    <t>48717</t>
  </si>
  <si>
    <t>Adquirir repuestos y accesorios para equipos de cómputo e impresoras, de conformidad con las especificaciones técnicas requeridas por la Unidad Administrativa Especial Migración Colombia</t>
  </si>
  <si>
    <t>45417</t>
  </si>
  <si>
    <t>2017623141300001E</t>
  </si>
  <si>
    <t>CONCURSO DE MERITOS</t>
  </si>
  <si>
    <t>2017/07/31</t>
  </si>
  <si>
    <t>Contratar la Interventoría técnica, administrativa, financiera y jurídica, de las obras civiles para la Adecuación Regional Oriente Tienditas</t>
  </si>
  <si>
    <t>Componentes de Edificacion construccion de instalacionesy mantenimiento</t>
  </si>
  <si>
    <t>45117</t>
  </si>
  <si>
    <t>2017623140300036E</t>
  </si>
  <si>
    <t>Contratar la adquisición e instalación de señalización institucional, para las nuevas zonas de Migración Colombia en Aeropuerto Internacional Alfonso Bonilla Aragón</t>
  </si>
  <si>
    <t>44117</t>
  </si>
  <si>
    <t>2017623140300035E</t>
  </si>
  <si>
    <t xml:space="preserve">Adquirir licenciamiento para el uso de la plataforma de formación y capacitación de los funcionarios de la Entidad, de conformidad con las especificaciones técnicas de la Unidad </t>
  </si>
  <si>
    <t>45617</t>
  </si>
  <si>
    <t>2017623140300037E</t>
  </si>
  <si>
    <t>45517</t>
  </si>
  <si>
    <t>LETICIA Y ARAUCA</t>
  </si>
  <si>
    <t>INSTITUTO DE ESTUDIOS DEL MINISTERIO PUBLICO -IEMP</t>
  </si>
  <si>
    <t>830015728-1</t>
  </si>
  <si>
    <t>COMISION</t>
  </si>
  <si>
    <t xml:space="preserve">COOPERATIVA BURSATIL LIMITADA </t>
  </si>
  <si>
    <t>830098369-4</t>
  </si>
  <si>
    <t>201707/17</t>
  </si>
  <si>
    <t>ABCCONTROL INGENIERIA SAS</t>
  </si>
  <si>
    <t>830108265-1</t>
  </si>
  <si>
    <t>CUMPLIMIENTO/SALARIOS Y PRESTACIONES SOCIALES/CALIDAD DEL SERVICIO/ CALIDAD Y CORRECTO FUNCIONAMIENTO DE LOS ELEMENTOS</t>
  </si>
  <si>
    <t>2A-34-6M-6M</t>
  </si>
  <si>
    <t xml:space="preserve">OSCAR MILLAN </t>
  </si>
  <si>
    <t>2017623140300043E</t>
  </si>
  <si>
    <t>092</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</si>
  <si>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</si>
  <si>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45317</t>
  </si>
  <si>
    <t xml:space="preserve">2017623140500138E </t>
  </si>
  <si>
    <t>093</t>
  </si>
  <si>
    <t>El CONTRATISTA, en virtud de sus condiciones académicas, se obliga para con MIGRACION COLOMBIA, a prestar los servicios profesionales, con autonomía técnica y administrativa, consistentes en el desarrollo de políticas y objetivos empresariales</t>
  </si>
  <si>
    <t>Servcio de gestion, servicios profesionales de empresas y servicios administrativos</t>
  </si>
  <si>
    <t>47917</t>
  </si>
  <si>
    <t>JUAN CAMILO QUINTERO AVELLA</t>
  </si>
  <si>
    <t xml:space="preserve">LEIDY ANDREA MARTINEZ </t>
  </si>
  <si>
    <t>2017623140300042E</t>
  </si>
  <si>
    <t>094</t>
  </si>
  <si>
    <t>Extensión de la garantía para las unidades de enrolamiento (Booking)</t>
  </si>
  <si>
    <t>48817</t>
  </si>
  <si>
    <t>GEMALTO COLOMBIA SA</t>
  </si>
  <si>
    <t>830079892-4</t>
  </si>
  <si>
    <t>2A-3A-18M</t>
  </si>
  <si>
    <t>GREGORIO ANDRES VELASQUEZ MORENO</t>
  </si>
  <si>
    <t xml:space="preserve">2017623140100020E </t>
  </si>
  <si>
    <t>096</t>
  </si>
  <si>
    <r>
      <t>El arrendamiento de un inmueble, ubicado en la Isla de Providencia, perteneciente al departamento Archipiélago de San Andres Islas identificado con matricula inmobiliaria No. 450-21070 de propiedad del ARRENDADOR</t>
    </r>
    <r>
      <rPr>
        <sz val="11"/>
        <color theme="1"/>
        <rFont val="Arial Narrow"/>
        <family val="2"/>
      </rPr>
      <t>”.</t>
    </r>
  </si>
  <si>
    <t>52317</t>
  </si>
  <si>
    <t>2017623140300044E</t>
  </si>
  <si>
    <t>097</t>
  </si>
  <si>
    <t>Adquisición de insumos para el proceso de expedición y personalización de la Tarjeta de Movilidad Fronteriza en la impresora HDP5600, de conformidad con las especificaciones técnicas requeridas por la Unidad Administrativa Especial Migración Colombia.</t>
  </si>
  <si>
    <t>52617</t>
  </si>
  <si>
    <t>2017623140500137E</t>
  </si>
  <si>
    <t>095</t>
  </si>
  <si>
    <t>Prestar los servicios profesionales para la formulación, implementación y seguimiento de estrategias en temas de anticorrupción, de acuerdo con las condiciones señaladas y especificaciones técnicas descritas en los Estudios Previos y la Propuesta presentada por EL CONTRATISTA.</t>
  </si>
  <si>
    <t>44217</t>
  </si>
  <si>
    <t>2017623140700035E</t>
  </si>
  <si>
    <t>ADQUISICION, INSTALACION Y PUESTA EN FUNCIONAMIENTO DE DOS (02) TORNIQUETES MOVILES TOTALEMNETE MECANICOS, UNIDIRECCIONALES CON SUS ACCESORIOS (SOPORTE EN PLACA DE METAL PARA PISO) Y DOS (02) CARPAS, PARA EL CONTROL DE FLUJO MIGRATORIO EN LA FRONTERA CON VENEZUELA, ESPECIFICAMENTE EN EL PUENTE INTERNACIONAL SIMON BOLIVAR Y FRANCISCO DE PAULA SANTANDER</t>
  </si>
  <si>
    <t>52217</t>
  </si>
  <si>
    <t>052-2</t>
  </si>
  <si>
    <t xml:space="preserve">NORMA PATRICIA SANCHEZ </t>
  </si>
  <si>
    <t>ENERGIA Y MOVILIDAD SAS</t>
  </si>
  <si>
    <t>900553715-5</t>
  </si>
  <si>
    <t>CUMPLIMIENTO/SALARIOS Y PRESTACIONES SOCIALES/CALIDAD DE LOS BIENES/PROVISION DE REPUESTOS</t>
  </si>
  <si>
    <t>40%/10%/30%/20%</t>
  </si>
  <si>
    <t>ZURICH COLOMBIA SEGUROS S.A</t>
  </si>
  <si>
    <t>DIDIER ALEXANDER CHINCHILLA GARZON</t>
  </si>
  <si>
    <t>050-2017_2</t>
  </si>
  <si>
    <t>2017623140700036E</t>
  </si>
  <si>
    <t>Servicio de Limpieza descontaminacion y tratamiento de residuos</t>
  </si>
  <si>
    <t>GENESI NETWORKS COLOMBIA LTDA</t>
  </si>
  <si>
    <t>900376279-6</t>
  </si>
  <si>
    <t>COMPAÑIA INTEGRADORA DE TECNOLOGIA Y SERVICIOS CTS S.A.S.</t>
  </si>
  <si>
    <t>830108222-5</t>
  </si>
  <si>
    <t>JONATHAN TRIVIÑO</t>
  </si>
  <si>
    <t>ANA MARIA DOMINGUEZ GUZMAN/AMAZONAS EXTREMO</t>
  </si>
  <si>
    <t>2017623140700019E</t>
  </si>
  <si>
    <t>CENCOSUD COLOMBIA SA</t>
  </si>
  <si>
    <t>CARLOS USECHE</t>
  </si>
  <si>
    <t>2017623140500142E</t>
  </si>
  <si>
    <t>099</t>
  </si>
  <si>
    <t>Prestar los servicios de apoyo  a la gestión en el grupo de formación y capacitación de la Subdirección de Talento Humano, consistente en la programación del proceso logístico para llevar a cabo la inducción y el entrenamiento de los funcionarios que ingresan cada mes a la entidad, en el marco de la convocatoria No. 331 de 2015, de acuerdo con las condiciones señaladas en los estudios previos y en la propuesta presentada por EL CONTRATISTA.</t>
  </si>
  <si>
    <t>51517</t>
  </si>
  <si>
    <t>NYDIA ZORRO MENDOZA</t>
  </si>
  <si>
    <t>2017623140500141E</t>
  </si>
  <si>
    <t>Contratar los servicios profesionales para la realización de una acción de formación en liderazgo para los directivos de Migración Colombia.</t>
  </si>
  <si>
    <t>54717</t>
  </si>
  <si>
    <t>PEOPLES VOICE SAS</t>
  </si>
  <si>
    <t>830104010-2</t>
  </si>
  <si>
    <t>2017623140500145E</t>
  </si>
  <si>
    <t xml:space="preserve">EL CONTRATISTA, en virtud de sus condiciones académicas, se obliga para con MIGRACION COLOMBIA a prestar los servicios profesionales, con autonomía técnica y administrativa, consistentes en brindar capacitación en Seguridad de la Información. </t>
  </si>
  <si>
    <t>55817</t>
  </si>
  <si>
    <t>2017623140500143E</t>
  </si>
  <si>
    <t>Adquirir la suscripción de licenciamiento del Software Adobe Creative Cloud, incluido soporte, de conformidad con las especificaciones técnicas de la Unidad Administrativa Especial Migración Colombia.</t>
  </si>
  <si>
    <t>54817</t>
  </si>
  <si>
    <t>SOFTWARE IT SAS</t>
  </si>
  <si>
    <t>900818708-2</t>
  </si>
  <si>
    <t>JERSON LEONEL HERNENDEZ MOLANO</t>
  </si>
  <si>
    <t>2017623140500144E</t>
  </si>
  <si>
    <t>098</t>
  </si>
  <si>
    <t>Prestar sus servicios de apoyo a la gestión para articular los recursos destinados a la producción del evento denominado “Cierre de la II semana Internacional de las Migraciones</t>
  </si>
  <si>
    <t>53817</t>
  </si>
  <si>
    <t>PRESTACION DE SERVICIO DE APOYO A LA GESTION</t>
  </si>
  <si>
    <t>P&amp;S SOLUTIONS SAS</t>
  </si>
  <si>
    <t>900631 380-6</t>
  </si>
  <si>
    <t>LEONOR ARIAS BARRETO</t>
  </si>
  <si>
    <t>2017623140100021E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</si>
  <si>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</si>
  <si>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55417</t>
  </si>
  <si>
    <t>2017623140500130E</t>
  </si>
  <si>
    <t>Prestar los servicios de apoyo a la gestión, con autonomía técnica y administrativa, consistentes en apoyar al Grupo de Nomina en lo referente a los procesos que involucre la aplicación de novedades en nómina  que esto genere como es la liquidación de prestaciones sociales para los funcionarios que se retiren por ocasión del Concurso, de acuerdo con las condiciones señaladas en los estudios previos y en la propuesta presentada por el CONTRATISTA</t>
  </si>
  <si>
    <t>51917</t>
  </si>
  <si>
    <t>JULIAN MAURICIO ROJAS</t>
  </si>
  <si>
    <t>45917</t>
  </si>
  <si>
    <t>UNION TEMPORAL CONTROL FROTERIZO INCOLOMEC-GEMALTO</t>
  </si>
  <si>
    <t>CUMPLIMIENTO/SALARIO Y PRESTACIONES SOCIALES/CALIDAD DEL SERVICIO/CALIDAD DE LOS BIENES/PROVISION DE REPUESTOS/RESPONSABILIDAD CIVIL EXTRACONTRACTUAL</t>
  </si>
  <si>
    <t>35%/5%/25%*/25%/10%/</t>
  </si>
  <si>
    <t>3A-3A-3A-3A-5A</t>
  </si>
  <si>
    <t>CUMPLIMIENTO/CALIDAD DEL SERVICIO</t>
  </si>
  <si>
    <t>20%/20%</t>
  </si>
  <si>
    <t>3A-3A</t>
  </si>
  <si>
    <t>SANDRA PAOLA MORENO</t>
  </si>
  <si>
    <t>830074045-1</t>
  </si>
  <si>
    <t>COGNOSONLINE SOLUTIONS COLOMBIA S.A</t>
  </si>
  <si>
    <t>CLAUDIA OSPINA BARREIRO</t>
  </si>
  <si>
    <t>UNION TEMPORAL SAFEID - SVAIT</t>
  </si>
  <si>
    <t>901116130-7</t>
  </si>
  <si>
    <t>2A-3A-1A</t>
  </si>
  <si>
    <t>SEGUROS GENERALES SURAMERICANA S.A</t>
  </si>
  <si>
    <t>OBRA</t>
  </si>
  <si>
    <t>UNION TEMPORAL AYC MIGRACION</t>
  </si>
  <si>
    <t>901116692-4</t>
  </si>
  <si>
    <t>CUMPLIMIENTO/SALARIO Y PRESTACIONES SOCIALES/ESTABILIDAD Y CALIDAD DE LA OBRA/CALIDAD DEL SERVICIO/CALIDAD DE LOS BIENES/RESPONSABILIDAD CIVIL EXTRACONTRACTUAL</t>
  </si>
  <si>
    <t>20%/10%/10%/30%/20%/20%</t>
  </si>
  <si>
    <t>2A-3A-5A-2A-2A</t>
  </si>
  <si>
    <t>FRANK RAMOS CHAPARRO</t>
  </si>
  <si>
    <t>INTERVENTORIA</t>
  </si>
  <si>
    <t>GRG INGENIERIA SAS</t>
  </si>
  <si>
    <t>900922890-1</t>
  </si>
  <si>
    <t>CUMPLIMIENTO/CALIDAD DEL SERVICIO/SALARIOS Y PRESTACIONES SOCIALES/RESPONSABILIDAD CIVIL EXTRACONTRACTUAL</t>
  </si>
  <si>
    <t>4A-5A-3A</t>
  </si>
  <si>
    <t>EL CONTRATISTA, en virtud de sus condiciones académicas, se obliga para con MIGRACION COLOMBIA a prestar los servicios profesionales, con autonomía técnica y administrativa, consistentes en brindar capacitación en Seguridad de la Información.</t>
  </si>
  <si>
    <t>55617</t>
  </si>
  <si>
    <t>Mejoramiento de la Infraestructura Tecnológica y de Comunicaciones a Nivel Nacional</t>
  </si>
  <si>
    <t>NORTE SANTANDER</t>
  </si>
  <si>
    <t>JULIAN ARMANDO POVEDA DIAZ</t>
  </si>
  <si>
    <t>CUMPLIMIENTO/CALIDAD DE LOS BIENES</t>
  </si>
  <si>
    <t>2A-3A</t>
  </si>
  <si>
    <t xml:space="preserve">ASEGURADORA SOLIDARIA DE COLOMBIA </t>
  </si>
  <si>
    <t>CAMILO ANDRES FORERO RIOS/ECOVAX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</si>
</sst>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quot;$&quot;\ #,##0_);[Red]\(&quot;$&quot;\ #,##0\)"/>
    <numFmt numFmtId="165" formatCode="&quot;$&quot;\ #,##0.00_);[Red]\(&quot;$&quot;\ #,##0.00\)"/>
    <numFmt numFmtId="166" formatCode="_(* #,##0_);_(* \(#,##0\);_(* &quot;-&quot;_);_(@_)"/>
    <numFmt numFmtId="167" formatCode="_(* #,##0.00_);_(* \(#,##0.00\);_(* &quot;-&quot;??_);_(@_)"/>
    <numFmt numFmtId="168" formatCode="_(* #,##0_);_(* \(#,##0\);_(* &quot;-&quot;??_);_(@_)"/>
    <numFmt numFmtId="169" formatCode="0.000%"/>
    <numFmt numFmtId="170" formatCode="_(* #,##0.0000_);_(* \(#,##0.0000\);_(* &quot;-&quot;??_);_(@_)"/>
    <numFmt numFmtId="171" formatCode="0_);\(0\)"/>
    <numFmt numFmtId="172" formatCode="yyyy/mm/dd"/>
    <numFmt numFmtId="173" formatCode="0.0"/>
  </numFmts>
  <fonts count="46"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
      <b/>
      <sz val="8"/>
      <color rgb="FF000000"/>
      <name val="Arial"/>
      <family val="2"/>
    </font>
    <font>
      <sz val="9"/>
      <name val="Arial"/>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839">
    <xf numFmtId="0" fontId="0" fillId="0" borderId="0" xfId="0"/>
    <xf numFmtId="0" fontId="3" fillId="0" borderId="0" xfId="0" applyFont="1"/>
    <xf numFmtId="167"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167" fontId="5" fillId="5" borderId="8" xfId="1" applyFont="1" applyFill="1" applyBorder="1" applyAlignment="1">
      <alignment horizontal="center" vertical="center" wrapText="1"/>
    </xf>
    <xf numFmtId="167"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167"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167"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8"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167"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7"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167"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67"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8"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167"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167"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167" fontId="4" fillId="10" borderId="1" xfId="1" applyFont="1" applyFill="1" applyBorder="1" applyAlignment="1">
      <alignment horizontal="center" vertical="center"/>
    </xf>
    <xf numFmtId="167"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167"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167" fontId="4" fillId="16" borderId="1" xfId="1" applyFont="1" applyFill="1" applyBorder="1" applyAlignment="1">
      <alignment horizontal="center" vertical="center"/>
    </xf>
    <xf numFmtId="169" fontId="4" fillId="4" borderId="1" xfId="2" applyNumberFormat="1" applyFont="1" applyFill="1" applyBorder="1" applyAlignment="1">
      <alignment horizontal="center" vertical="center"/>
    </xf>
    <xf numFmtId="169"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167" fontId="6" fillId="6" borderId="1" xfId="1" applyFont="1" applyFill="1" applyBorder="1" applyAlignment="1">
      <alignment horizontal="center" vertical="center"/>
    </xf>
    <xf numFmtId="170" fontId="6" fillId="6" borderId="1" xfId="1" applyNumberFormat="1" applyFont="1" applyFill="1" applyBorder="1" applyAlignment="1">
      <alignment horizontal="center" vertical="center"/>
    </xf>
    <xf numFmtId="169"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167"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167" fontId="6" fillId="0" borderId="1" xfId="1" applyFont="1" applyFill="1" applyBorder="1" applyAlignment="1">
      <alignment horizontal="center" vertical="center"/>
    </xf>
    <xf numFmtId="170"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167"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8"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167"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167"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167"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71"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72"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167"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167"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72"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9"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71"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9"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167" fontId="6" fillId="23" borderId="1" xfId="1" applyFont="1" applyFill="1" applyBorder="1" applyAlignment="1">
      <alignment horizontal="center" vertical="center"/>
    </xf>
    <xf numFmtId="170" fontId="6" fillId="23" borderId="1" xfId="1" applyNumberFormat="1" applyFont="1" applyFill="1" applyBorder="1" applyAlignment="1">
      <alignment horizontal="center" vertical="center"/>
    </xf>
    <xf numFmtId="169" fontId="6" fillId="23" borderId="1" xfId="2" applyNumberFormat="1" applyFont="1" applyFill="1" applyBorder="1" applyAlignment="1">
      <alignment horizontal="center" vertical="center"/>
    </xf>
    <xf numFmtId="167"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71"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167"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167" fontId="4" fillId="7" borderId="1" xfId="1" applyFont="1" applyFill="1" applyBorder="1" applyAlignment="1">
      <alignment horizontal="center" vertical="center"/>
    </xf>
    <xf numFmtId="167" fontId="4" fillId="11" borderId="1" xfId="1" applyFont="1" applyFill="1" applyBorder="1" applyAlignment="1">
      <alignment horizontal="center" vertical="center"/>
    </xf>
    <xf numFmtId="167"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70" fontId="4" fillId="0" borderId="1" xfId="1" applyNumberFormat="1" applyFont="1" applyFill="1" applyBorder="1" applyAlignment="1">
      <alignment horizontal="center" vertical="center"/>
    </xf>
    <xf numFmtId="169"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8"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70" fontId="4" fillId="23" borderId="1" xfId="1" applyNumberFormat="1" applyFont="1" applyFill="1" applyBorder="1" applyAlignment="1">
      <alignment horizontal="center" vertical="center"/>
    </xf>
    <xf numFmtId="169"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70"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8"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166"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72"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70"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71"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72"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72"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71" fontId="4" fillId="0" borderId="0" xfId="1" applyNumberFormat="1" applyFont="1" applyFill="1" applyBorder="1" applyAlignment="1">
      <alignment horizontal="center" vertical="center"/>
    </xf>
    <xf numFmtId="172"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71" fontId="6" fillId="0" borderId="0" xfId="1" applyNumberFormat="1" applyFont="1" applyFill="1" applyBorder="1" applyAlignment="1">
      <alignment horizontal="center" vertical="center"/>
    </xf>
    <xf numFmtId="172" fontId="6" fillId="0" borderId="0" xfId="1" applyNumberFormat="1" applyFont="1" applyFill="1" applyBorder="1" applyAlignment="1">
      <alignment horizontal="center" vertical="center" wrapText="1"/>
    </xf>
    <xf numFmtId="167"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167"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8"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167" fontId="31" fillId="0" borderId="1" xfId="1" applyFont="1" applyFill="1" applyBorder="1" applyAlignment="1">
      <alignment horizontal="center" vertical="center"/>
    </xf>
    <xf numFmtId="167" fontId="31" fillId="0" borderId="1" xfId="1" applyFont="1" applyFill="1" applyBorder="1" applyAlignment="1">
      <alignment horizontal="left" vertical="center" wrapText="1"/>
    </xf>
    <xf numFmtId="167"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8" fontId="29" fillId="0" borderId="1" xfId="1" applyNumberFormat="1" applyFont="1" applyFill="1" applyBorder="1" applyAlignment="1">
      <alignment horizontal="right" vertical="center" wrapText="1"/>
    </xf>
    <xf numFmtId="168" fontId="29" fillId="0" borderId="1" xfId="1" applyNumberFormat="1" applyFont="1" applyFill="1" applyBorder="1" applyAlignment="1">
      <alignment horizontal="center" vertical="center"/>
    </xf>
    <xf numFmtId="168"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72"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167" fontId="4" fillId="30" borderId="1" xfId="1" applyFont="1" applyFill="1" applyBorder="1" applyAlignment="1">
      <alignment horizontal="center" vertical="center"/>
    </xf>
    <xf numFmtId="167" fontId="4" fillId="30" borderId="1" xfId="1" applyFont="1" applyFill="1" applyBorder="1" applyAlignment="1">
      <alignment horizontal="right" vertical="center"/>
    </xf>
    <xf numFmtId="167"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167"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167"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72"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167"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167"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167" fontId="4" fillId="30" borderId="9" xfId="1" applyFont="1" applyFill="1" applyBorder="1" applyAlignment="1">
      <alignment horizontal="center" vertical="center"/>
    </xf>
    <xf numFmtId="168" fontId="4" fillId="0" borderId="9" xfId="1" applyNumberFormat="1" applyFont="1" applyFill="1" applyBorder="1" applyAlignment="1">
      <alignment horizontal="right" vertical="center"/>
    </xf>
    <xf numFmtId="167" fontId="4" fillId="0" borderId="9" xfId="1" applyFont="1" applyFill="1" applyBorder="1" applyAlignment="1">
      <alignment horizontal="right" vertical="center"/>
    </xf>
    <xf numFmtId="167"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167"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167"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167"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167" fontId="4" fillId="10" borderId="9" xfId="1" applyFont="1" applyFill="1" applyBorder="1" applyAlignment="1">
      <alignment horizontal="center" vertical="center"/>
    </xf>
    <xf numFmtId="167"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167" fontId="4" fillId="7" borderId="9" xfId="1" applyFont="1" applyFill="1" applyBorder="1" applyAlignment="1">
      <alignment horizontal="center" vertical="center"/>
    </xf>
    <xf numFmtId="167" fontId="4" fillId="11" borderId="9" xfId="1" applyFont="1" applyFill="1" applyBorder="1" applyAlignment="1">
      <alignment horizontal="center" vertical="center"/>
    </xf>
    <xf numFmtId="167"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167" fontId="4" fillId="16" borderId="9" xfId="1" applyFont="1" applyFill="1" applyBorder="1" applyAlignment="1">
      <alignment horizontal="center" vertical="center"/>
    </xf>
    <xf numFmtId="169" fontId="4" fillId="4" borderId="9" xfId="2" applyNumberFormat="1" applyFont="1" applyFill="1" applyBorder="1" applyAlignment="1">
      <alignment horizontal="center" vertical="center"/>
    </xf>
    <xf numFmtId="169"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167" fontId="6" fillId="6" borderId="9" xfId="1" applyFont="1" applyFill="1" applyBorder="1" applyAlignment="1">
      <alignment horizontal="center" vertical="center"/>
    </xf>
    <xf numFmtId="170" fontId="6" fillId="6" borderId="9" xfId="1" applyNumberFormat="1" applyFont="1" applyFill="1" applyBorder="1" applyAlignment="1">
      <alignment horizontal="center" vertical="center"/>
    </xf>
    <xf numFmtId="169"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72"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167" fontId="6" fillId="0" borderId="9" xfId="1" applyFont="1" applyFill="1" applyBorder="1" applyAlignment="1">
      <alignment horizontal="center" vertical="center"/>
    </xf>
    <xf numFmtId="170" fontId="6" fillId="0" borderId="9" xfId="1" applyNumberFormat="1" applyFont="1" applyFill="1" applyBorder="1" applyAlignment="1">
      <alignment horizontal="center" vertical="center"/>
    </xf>
    <xf numFmtId="169"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71"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72"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72"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72"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72"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72"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72"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72"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167" fontId="4" fillId="23" borderId="1" xfId="1" applyFont="1" applyFill="1" applyBorder="1" applyAlignment="1">
      <alignment horizontal="right" vertical="center"/>
    </xf>
    <xf numFmtId="166"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72"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9" fontId="4" fillId="0" borderId="1" xfId="0" applyNumberFormat="1" applyFont="1" applyFill="1" applyBorder="1" applyAlignment="1">
      <alignment vertical="center" wrapText="1"/>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65" fontId="25" fillId="22" borderId="20" xfId="0" applyNumberFormat="1" applyFont="1" applyFill="1" applyBorder="1" applyAlignment="1">
      <alignment horizontal="left" vertical="center" wrapText="1"/>
    </xf>
    <xf numFmtId="164" fontId="25" fillId="22" borderId="20" xfId="0" applyNumberFormat="1" applyFont="1" applyFill="1" applyBorder="1" applyAlignment="1">
      <alignment horizontal="left" vertical="center" wrapText="1"/>
    </xf>
    <xf numFmtId="164"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164" fontId="25" fillId="22" borderId="27" xfId="0" applyNumberFormat="1" applyFont="1" applyFill="1" applyBorder="1" applyAlignment="1">
      <alignment horizontal="left" vertical="center" wrapText="1"/>
    </xf>
    <xf numFmtId="0" fontId="3" fillId="0" borderId="1" xfId="0" applyFont="1" applyBorder="1" applyAlignment="1">
      <alignment horizontal="left" vertical="center"/>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167"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167"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67"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167"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167"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8" fontId="4" fillId="0" borderId="1" xfId="1" applyNumberFormat="1" applyFont="1" applyFill="1" applyBorder="1" applyAlignment="1">
      <alignment horizontal="right" vertical="center"/>
    </xf>
    <xf numFmtId="167"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167"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71" fontId="6" fillId="3" borderId="1" xfId="1" applyNumberFormat="1" applyFont="1" applyFill="1" applyBorder="1" applyAlignment="1">
      <alignment horizontal="center" vertical="center" wrapText="1"/>
    </xf>
    <xf numFmtId="172"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72"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72"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8"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71" fontId="3" fillId="0" borderId="0" xfId="1" applyNumberFormat="1" applyFont="1" applyFill="1" applyBorder="1" applyAlignment="1">
      <alignment horizontal="center" vertical="center"/>
    </xf>
    <xf numFmtId="172" fontId="3" fillId="0" borderId="0" xfId="1" applyNumberFormat="1" applyFont="1" applyFill="1" applyBorder="1" applyAlignment="1">
      <alignment horizontal="center" vertical="center" wrapText="1"/>
    </xf>
    <xf numFmtId="167"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167"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71" fontId="5" fillId="0" borderId="0" xfId="1" applyNumberFormat="1" applyFont="1" applyFill="1" applyBorder="1" applyAlignment="1">
      <alignment horizontal="center" vertical="center"/>
    </xf>
    <xf numFmtId="172" fontId="5" fillId="0" borderId="0" xfId="1" applyNumberFormat="1" applyFont="1" applyFill="1" applyBorder="1" applyAlignment="1">
      <alignment horizontal="center" vertical="center" wrapText="1"/>
    </xf>
    <xf numFmtId="167"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71" fontId="3" fillId="0" borderId="1" xfId="1" applyNumberFormat="1" applyFont="1" applyFill="1" applyBorder="1" applyAlignment="1">
      <alignment horizontal="center" vertical="center"/>
    </xf>
    <xf numFmtId="172" fontId="3"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172"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7" fontId="4" fillId="2" borderId="1" xfId="1" applyFont="1" applyFill="1" applyBorder="1" applyAlignment="1">
      <alignment horizontal="center" vertical="center" wrapText="1"/>
    </xf>
    <xf numFmtId="167"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1" fontId="4" fillId="0" borderId="1" xfId="1" applyNumberFormat="1"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xf>
    <xf numFmtId="172" fontId="4" fillId="0" borderId="1" xfId="1" applyNumberFormat="1" applyFont="1" applyFill="1" applyBorder="1" applyAlignment="1">
      <alignment horizontal="center" vertical="center" wrapText="1"/>
    </xf>
    <xf numFmtId="172" fontId="4" fillId="2"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73" fontId="4" fillId="8" borderId="9"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0" fontId="4" fillId="0" borderId="1" xfId="9" applyNumberFormat="1" applyFont="1" applyFill="1" applyBorder="1" applyAlignment="1">
      <alignment horizontal="left"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4" fontId="4" fillId="0" borderId="9" xfId="9"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vertical="top" wrapText="1"/>
    </xf>
    <xf numFmtId="1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5" fillId="0" borderId="0" xfId="0" applyFont="1" applyAlignment="1">
      <alignment wrapText="1"/>
    </xf>
    <xf numFmtId="3" fontId="4" fillId="0" borderId="9"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NumberFormat="1" applyFont="1" applyFill="1" applyBorder="1" applyAlignment="1">
      <alignment horizontal="justify" vertical="top"/>
    </xf>
    <xf numFmtId="0" fontId="3" fillId="0" borderId="0" xfId="0" applyFont="1" applyAlignment="1">
      <alignment wrapText="1"/>
    </xf>
    <xf numFmtId="172" fontId="4" fillId="0"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6" fontId="4" fillId="0" borderId="1" xfId="0" applyNumberFormat="1" applyFont="1" applyFill="1" applyBorder="1" applyAlignment="1">
      <alignment horizontal="center" vertical="center" wrapText="1"/>
    </xf>
    <xf numFmtId="172"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23" borderId="9"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72"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8"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9" fontId="6" fillId="0" borderId="1" xfId="2" applyFont="1" applyFill="1" applyBorder="1" applyAlignment="1">
      <alignment horizontal="center" vertical="center" textRotation="255" wrapText="1"/>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8" fontId="27" fillId="0" borderId="0" xfId="1" applyNumberFormat="1" applyFont="1" applyFill="1" applyAlignment="1">
      <alignment horizontal="center" vertical="center"/>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82">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hyperlink" Target="https://www.secop.gov.co/CO1BusinessLine/Tendering/BuyerWorkArea/Index?DocUniqueIdentifier=CO1.BDOS.20842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121</xdr:row>
      <xdr:rowOff>493059</xdr:rowOff>
    </xdr:from>
    <xdr:to>
      <xdr:col>97</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65</xdr:row>
      <xdr:rowOff>493059</xdr:rowOff>
    </xdr:from>
    <xdr:to>
      <xdr:col>97</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70</xdr:row>
      <xdr:rowOff>493059</xdr:rowOff>
    </xdr:from>
    <xdr:to>
      <xdr:col>97</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232</xdr:row>
      <xdr:rowOff>0</xdr:rowOff>
    </xdr:from>
    <xdr:to>
      <xdr:col>3</xdr:col>
      <xdr:colOff>304800</xdr:colOff>
      <xdr:row>233</xdr:row>
      <xdr:rowOff>466725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4</xdr:col>
      <xdr:colOff>180975</xdr:colOff>
      <xdr:row>233</xdr:row>
      <xdr:rowOff>466725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304800</xdr:colOff>
      <xdr:row>233</xdr:row>
      <xdr:rowOff>466725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234</xdr:row>
      <xdr:rowOff>466725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234</xdr:row>
      <xdr:rowOff>466725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234</xdr:row>
      <xdr:rowOff>466725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4</xdr:col>
      <xdr:colOff>180975</xdr:colOff>
      <xdr:row>234</xdr:row>
      <xdr:rowOff>466725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234</xdr:row>
      <xdr:rowOff>466725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234</xdr:row>
      <xdr:rowOff>466725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234</xdr:row>
      <xdr:rowOff>466725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235</xdr:row>
      <xdr:rowOff>419100</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235</xdr:row>
      <xdr:rowOff>419100</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235</xdr:row>
      <xdr:rowOff>419100</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4</xdr:col>
      <xdr:colOff>180975</xdr:colOff>
      <xdr:row>235</xdr:row>
      <xdr:rowOff>419100</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304800</xdr:colOff>
      <xdr:row>235</xdr:row>
      <xdr:rowOff>419100</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235</xdr:row>
      <xdr:rowOff>419100</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240</xdr:row>
      <xdr:rowOff>190500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240</xdr:row>
      <xdr:rowOff>190500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240</xdr:row>
      <xdr:rowOff>190500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234</xdr:row>
      <xdr:rowOff>466725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4</xdr:col>
      <xdr:colOff>180975</xdr:colOff>
      <xdr:row>234</xdr:row>
      <xdr:rowOff>466725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304800</xdr:colOff>
      <xdr:row>234</xdr:row>
      <xdr:rowOff>466725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234</xdr:row>
      <xdr:rowOff>466725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234</xdr:row>
      <xdr:rowOff>466725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235</xdr:row>
      <xdr:rowOff>419100</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235</xdr:row>
      <xdr:rowOff>419100</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235</xdr:row>
      <xdr:rowOff>419100</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4</xdr:col>
      <xdr:colOff>180975</xdr:colOff>
      <xdr:row>235</xdr:row>
      <xdr:rowOff>419100</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304800</xdr:colOff>
      <xdr:row>235</xdr:row>
      <xdr:rowOff>419100</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235</xdr:row>
      <xdr:rowOff>419100</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235</xdr:row>
      <xdr:rowOff>0</xdr:rowOff>
    </xdr:from>
    <xdr:to>
      <xdr:col>3</xdr:col>
      <xdr:colOff>304800</xdr:colOff>
      <xdr:row>240</xdr:row>
      <xdr:rowOff>190500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235</xdr:row>
      <xdr:rowOff>0</xdr:rowOff>
    </xdr:from>
    <xdr:to>
      <xdr:col>3</xdr:col>
      <xdr:colOff>619125</xdr:colOff>
      <xdr:row>240</xdr:row>
      <xdr:rowOff>190500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235</xdr:row>
      <xdr:rowOff>0</xdr:rowOff>
    </xdr:from>
    <xdr:to>
      <xdr:col>3</xdr:col>
      <xdr:colOff>933450</xdr:colOff>
      <xdr:row>240</xdr:row>
      <xdr:rowOff>190500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235</xdr:row>
      <xdr:rowOff>0</xdr:rowOff>
    </xdr:from>
    <xdr:to>
      <xdr:col>4</xdr:col>
      <xdr:colOff>180975</xdr:colOff>
      <xdr:row>240</xdr:row>
      <xdr:rowOff>190500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235</xdr:row>
      <xdr:rowOff>0</xdr:rowOff>
    </xdr:from>
    <xdr:to>
      <xdr:col>4</xdr:col>
      <xdr:colOff>304800</xdr:colOff>
      <xdr:row>240</xdr:row>
      <xdr:rowOff>190500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240</xdr:row>
      <xdr:rowOff>190500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240</xdr:row>
      <xdr:rowOff>190500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240</xdr:row>
      <xdr:rowOff>190500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240</xdr:row>
      <xdr:rowOff>190500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240</xdr:row>
      <xdr:rowOff>190500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236</xdr:row>
      <xdr:rowOff>0</xdr:rowOff>
    </xdr:from>
    <xdr:to>
      <xdr:col>6</xdr:col>
      <xdr:colOff>190500</xdr:colOff>
      <xdr:row>240</xdr:row>
      <xdr:rowOff>838200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171450</xdr:colOff>
      <xdr:row>63</xdr:row>
      <xdr:rowOff>0</xdr:rowOff>
    </xdr:from>
    <xdr:to>
      <xdr:col>5</xdr:col>
      <xdr:colOff>476250</xdr:colOff>
      <xdr:row>66</xdr:row>
      <xdr:rowOff>533400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533900" y="1362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295</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272</xdr:row>
      <xdr:rowOff>0</xdr:rowOff>
    </xdr:from>
    <xdr:to>
      <xdr:col>3</xdr:col>
      <xdr:colOff>619125</xdr:colOff>
      <xdr:row>295</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272</xdr:row>
      <xdr:rowOff>0</xdr:rowOff>
    </xdr:from>
    <xdr:to>
      <xdr:col>3</xdr:col>
      <xdr:colOff>933450</xdr:colOff>
      <xdr:row>295</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4</xdr:col>
      <xdr:colOff>180975</xdr:colOff>
      <xdr:row>295</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304800</xdr:colOff>
      <xdr:row>295</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295</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295</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272</xdr:row>
      <xdr:rowOff>0</xdr:rowOff>
    </xdr:from>
    <xdr:to>
      <xdr:col>6</xdr:col>
      <xdr:colOff>190500</xdr:colOff>
      <xdr:row>295</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296</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296</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273</xdr:row>
      <xdr:rowOff>0</xdr:rowOff>
    </xdr:from>
    <xdr:to>
      <xdr:col>3</xdr:col>
      <xdr:colOff>933450</xdr:colOff>
      <xdr:row>296</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4</xdr:col>
      <xdr:colOff>180975</xdr:colOff>
      <xdr:row>296</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304800</xdr:colOff>
      <xdr:row>296</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296</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296</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296</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273</xdr:row>
      <xdr:rowOff>0</xdr:rowOff>
    </xdr:from>
    <xdr:to>
      <xdr:col>5</xdr:col>
      <xdr:colOff>352425</xdr:colOff>
      <xdr:row>296</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296</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295</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4</xdr:col>
      <xdr:colOff>180975</xdr:colOff>
      <xdr:row>295</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304800</xdr:colOff>
      <xdr:row>295</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295</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295</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296</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296</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273</xdr:row>
      <xdr:rowOff>0</xdr:rowOff>
    </xdr:from>
    <xdr:to>
      <xdr:col>3</xdr:col>
      <xdr:colOff>933450</xdr:colOff>
      <xdr:row>296</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4</xdr:col>
      <xdr:colOff>180975</xdr:colOff>
      <xdr:row>296</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304800</xdr:colOff>
      <xdr:row>296</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296</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704850</xdr:colOff>
      <xdr:row>1</xdr:row>
      <xdr:rowOff>0</xdr:rowOff>
    </xdr:from>
    <xdr:ext cx="304800" cy="1114425"/>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5067300" y="600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39567488\AppData\Local\Microsoft\Windows\Temporary%20Internet%20Files\Content.Outlook\UR0J3US3\MIGRACI&#211;N%202016\MIGRACI&#211;N%202016\INFORMES%202016\INFORME%20AL%20DIRECTOR%20GENERAL\PAABS%202016%20V12%20%2001%2006%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226" Type="http://schemas.openxmlformats.org/officeDocument/2006/relationships/hyperlink" Target="https://www.contratos.gov.co/consultas/detalleProceso.do?numConstancia=17-12-6965656" TargetMode="External"/><Relationship Id="rId107" Type="http://schemas.openxmlformats.org/officeDocument/2006/relationships/hyperlink" Target="https://www.colombiacompra.gov.co/tienda-virtual-del-estado-colombiano/orden-de-compra/1430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53" Type="http://schemas.openxmlformats.org/officeDocument/2006/relationships/hyperlink" Target="https://www.contratos.gov.co/consultas/detalleProceso.do?numConstancia=17-12-6194102" TargetMode="External"/><Relationship Id="rId74" Type="http://schemas.openxmlformats.org/officeDocument/2006/relationships/hyperlink" Target="https://www.contratos.gov.co/consultas/detalleProceso.do?numConstancia=17-13-6215680" TargetMode="External"/><Relationship Id="rId128" Type="http://schemas.openxmlformats.org/officeDocument/2006/relationships/hyperlink" Target="http://www.contratos.gov.co/consultas/detalleProceso.do?numConstancia=17-13-6514382"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81" Type="http://schemas.openxmlformats.org/officeDocument/2006/relationships/hyperlink" Target="https://www.contratos.gov.co/consultas/detalleProceso.do?numConstancia=17-13-6469593" TargetMode="External"/><Relationship Id="rId216" Type="http://schemas.openxmlformats.org/officeDocument/2006/relationships/hyperlink" Target="https://www.contratos.gov.co/consultas/detalleProceso.do?numConstancia=17-13-6855931" TargetMode="External"/><Relationship Id="rId237" Type="http://schemas.openxmlformats.org/officeDocument/2006/relationships/hyperlink" Target="https://www.secop.gov.co/CO1ContractsManagement/Tendering/ProcurementContractEdit/View?docUniqueIdentifier=CO1.PCCNTR.203005&amp;awardUniqueIdentifier=CO1.AWD.161721&amp;buyerDossierUniqueIdentifier=CO1.BDOS.187019&amp;id=20311&amp;prevCtxUrl=https%3a%2f%2fwww.secop.gov." TargetMode="External"/><Relationship Id="rId22" Type="http://schemas.openxmlformats.org/officeDocument/2006/relationships/hyperlink" Target="https://www.contratos.gov.co/consultas/detalleProceso.do?numConstancia=17-9-425592" TargetMode="External"/><Relationship Id="rId43" Type="http://schemas.openxmlformats.org/officeDocument/2006/relationships/hyperlink" Target="http://www.contratos.gov.co/consultas/detalleProceso.do?numConstancia=17-12-6195868" TargetMode="External"/><Relationship Id="rId64" Type="http://schemas.openxmlformats.org/officeDocument/2006/relationships/hyperlink" Target="https://www.contratos.gov.co/consultas/detalleProceso.do?numConstancia=17-12-6244121" TargetMode="External"/><Relationship Id="rId118" Type="http://schemas.openxmlformats.org/officeDocument/2006/relationships/hyperlink" Target="https://www.contratos.gov.co/consultas/detalleProceso.do?numConstancia=17-13-6435532" TargetMode="External"/><Relationship Id="rId139" Type="http://schemas.openxmlformats.org/officeDocument/2006/relationships/hyperlink" Target="https://www.contratos.gov.co/consultas/detalleProceso.do?numConstancia=17-12-6535476"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71" Type="http://schemas.openxmlformats.org/officeDocument/2006/relationships/hyperlink" Target="https://www.colombiacompra.gov.co/tienda-virtual-del-estado-colombiano/orden-de-compra/16673" TargetMode="External"/><Relationship Id="rId192" Type="http://schemas.openxmlformats.org/officeDocument/2006/relationships/hyperlink" Target="https://www.colombiacompra.gov.co/tienda-virtual-del-estado-colombiano/orden-de-compra/16833" TargetMode="External"/><Relationship Id="rId206" Type="http://schemas.openxmlformats.org/officeDocument/2006/relationships/hyperlink" Target="https://www.contratos.gov.co/consultas/detalleProceso.do?numConstancia=17-9-428251" TargetMode="External"/><Relationship Id="rId227" Type="http://schemas.openxmlformats.org/officeDocument/2006/relationships/hyperlink" Target="https://community.secop.gov.co/STS/users/issue.aspx?wa=wsignin1.0&amp;wtrealm=https%3a%2f%2fwww.secop.gov.co%2fCO1BusinessLine&amp;wctx=rm%3d0%26id%3dpassive%26ru%3d%252fCO1BusinessLine%252fTendering%252fBuyerWorkArea%252fIndex%253fDocUniqueIdentifier%253dCO1.BD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108" Type="http://schemas.openxmlformats.org/officeDocument/2006/relationships/hyperlink" Target="https://www.colombiacompra.gov.co/tienda-virtual-del-estado-colombiano/orden-de-compra/14103" TargetMode="External"/><Relationship Id="rId129" Type="http://schemas.openxmlformats.org/officeDocument/2006/relationships/hyperlink" Target="http://www.contratos.gov.co/consultas/detalleProceso.do?numConstancia=17-13-6513793" TargetMode="External"/><Relationship Id="rId54" Type="http://schemas.openxmlformats.org/officeDocument/2006/relationships/hyperlink" Target="https://www.contratos.gov.co/consultas/detalleProceso.do?numConstancia=17-12-6211319" TargetMode="External"/><Relationship Id="rId75" Type="http://schemas.openxmlformats.org/officeDocument/2006/relationships/hyperlink" Target="https://www.contratos.gov.co/consultas/detalleProceso.do?numConstancia=17-13-6262776"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61" Type="http://schemas.openxmlformats.org/officeDocument/2006/relationships/hyperlink" Target="https://www.colombiacompra.gov.co/tienda-virtual-del-estado-colombiano/orden-de-compra/16559" TargetMode="External"/><Relationship Id="rId182" Type="http://schemas.openxmlformats.org/officeDocument/2006/relationships/hyperlink" Target="https://www.contratos.gov.co/consultas/detalleProceso.do?numConstancia=17-13-6536963" TargetMode="External"/><Relationship Id="rId217" Type="http://schemas.openxmlformats.org/officeDocument/2006/relationships/hyperlink" Target="https://www.secop.gov.co/CO1BusinessLine/Tendering/BuyerWorkArea/Index?DocUniqueIdentifier=CO1.BDOS.192707"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38" Type="http://schemas.openxmlformats.org/officeDocument/2006/relationships/hyperlink" Target="https://www.secop.gov.co/CO1BusinessLine/Tendering/BuyerWorkArea/Index?DocUniqueIdentifier=CO1.BDOS.222008" TargetMode="External"/><Relationship Id="rId23" Type="http://schemas.openxmlformats.org/officeDocument/2006/relationships/hyperlink" Target="https://www.secop.gov.co/CO1BusinessLine/Tendering/BuyerWorkArea/Index?DocUniqueIdentifier=CO1.BDOS.123203" TargetMode="External"/><Relationship Id="rId119" Type="http://schemas.openxmlformats.org/officeDocument/2006/relationships/hyperlink" Target="https://www.contratos.gov.co/consultas/detalleProceso.do?numConstancia=17-12-6435595" TargetMode="External"/><Relationship Id="rId44" Type="http://schemas.openxmlformats.org/officeDocument/2006/relationships/hyperlink" Target="http://www.contratos.gov.co/consultas/detalleProceso.do?numConstancia=17-12-6168333" TargetMode="External"/><Relationship Id="rId65" Type="http://schemas.openxmlformats.org/officeDocument/2006/relationships/hyperlink" Target="https://www.contratos.gov.co/consultas/detalleProceso.do?numConstancia=17-13-6276951"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51" Type="http://schemas.openxmlformats.org/officeDocument/2006/relationships/hyperlink" Target="https://www.colombiacompra.gov.co/tienda-virtual-del-estado-colombiano/orden-de-compra/1473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228" Type="http://schemas.openxmlformats.org/officeDocument/2006/relationships/hyperlink" Target="https://www.secop.gov.co/CO1BusinessLine/Tendering/BuyerWorkArea/Index?DocUniqueIdentifier=CO1.BDOS.176909"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09" Type="http://schemas.openxmlformats.org/officeDocument/2006/relationships/hyperlink" Target="https://www.colombiacompra.gov.co/tienda-virtual-del-estado-colombiano/orden-de-compra/15131"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20" Type="http://schemas.openxmlformats.org/officeDocument/2006/relationships/hyperlink" Target="https://www.contratos.gov.co/consultas/detalleProceso.do?numConstancia=17-13-6414661" TargetMode="External"/><Relationship Id="rId141" Type="http://schemas.openxmlformats.org/officeDocument/2006/relationships/hyperlink" Target="https://www.contratos.gov.co/consultas/detalleProceso.do?numConstancia=17-13-6528026"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8" Type="http://schemas.openxmlformats.org/officeDocument/2006/relationships/hyperlink" Target="https://www.contratos.gov.co/consultas/detalleProceso.do?numConstancia=17-12-6878884" TargetMode="External"/><Relationship Id="rId239" Type="http://schemas.openxmlformats.org/officeDocument/2006/relationships/printerSettings" Target="../printerSettings/printerSettings1.bin"/><Relationship Id="rId24" Type="http://schemas.openxmlformats.org/officeDocument/2006/relationships/hyperlink" Target="https://www.contratos.gov.co/consultas/detalleProceso.do?numConstancia=17-13-6100632"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31" Type="http://schemas.openxmlformats.org/officeDocument/2006/relationships/hyperlink" Target="https://www.contratos.gov.co/consultas/detalleProceso.do?numConstancia=17-13-6502183"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208" Type="http://schemas.openxmlformats.org/officeDocument/2006/relationships/hyperlink" Target="https://www.contratos.gov.co/consultas/detalleProceso.do?numConstancia=17-9-432429" TargetMode="External"/><Relationship Id="rId22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240" Type="http://schemas.openxmlformats.org/officeDocument/2006/relationships/drawing" Target="../drawings/drawing1.xm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21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230" Type="http://schemas.openxmlformats.org/officeDocument/2006/relationships/hyperlink" Target="https://community.secop.gov.co/STS/Users/Login/Index?SkinName=CC" TargetMode="Externa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220" Type="http://schemas.openxmlformats.org/officeDocument/2006/relationships/hyperlink" Target="https://www.secop.gov.co/CO1BusinessLine/Tendering/ProcedureEdit/View?docUniqueIdentifier=CO1.REQ.190724&amp;prevCtxUrl=https%3a%2f%2fwww.secop.gov.co%2fCO1BusinessLine%2fTendering%2fBuyerDossierWorkspace%2fIndex%3ffilteringState%3d1%26showAdvancedSearch%3dFa" TargetMode="External"/><Relationship Id="rId241" Type="http://schemas.openxmlformats.org/officeDocument/2006/relationships/vmlDrawing" Target="../drawings/vmlDrawing1.vm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15" Type="http://schemas.openxmlformats.org/officeDocument/2006/relationships/hyperlink" Target="https://www.colombiacompra.gov.co/tienda-virtual-del-estado-colombiano/orden-de-compra/18853" TargetMode="External"/><Relationship Id="rId236" Type="http://schemas.openxmlformats.org/officeDocument/2006/relationships/hyperlink" Target="https://www.secop.gov.co/CO1BusinessLine/Tendering/BuyerWorkArea/Index?docUniqueIdentifier=CO1.BDOS.220524&amp;prevCtxUrl=https%3a%2f%2fwww.secop.gov.co%2fCO1BusinessLine%2fTendering%2fBuyerDossierWorkspace%2fIndex%3ffilteringState%3d1%26showAdvancedSearch%3d" TargetMode="External"/><Relationship Id="rId26" Type="http://schemas.openxmlformats.org/officeDocument/2006/relationships/hyperlink" Target="https://www.contratos.gov.co/consultas/detalleProceso.do?numConstancia=17-12-6115979" TargetMode="External"/><Relationship Id="rId231" Type="http://schemas.openxmlformats.org/officeDocument/2006/relationships/hyperlink" Target="https://community.secop.gov.co/STS/Users/Login/Index?SkinName=CC" TargetMode="Externa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 Id="rId221" Type="http://schemas.openxmlformats.org/officeDocument/2006/relationships/hyperlink" Target="https://www.secop.gov.co/CO1BusinessLine/Tendering/ProcedureEdit/View?docUniqueIdentifier=CO1.REQ.195614&amp;prevCtxUrl=https%3a%2f%2fwww.secop.gov.co%2fCO1BusinessLine%2fTendering%2fBuyerDossierWorkspace%2fIndex%3ffilteringState%3d1%26showAdvancedSearch%3dFa" TargetMode="External"/><Relationship Id="rId242" Type="http://schemas.openxmlformats.org/officeDocument/2006/relationships/comments" Target="../comments1.xml"/><Relationship Id="rId37" Type="http://schemas.openxmlformats.org/officeDocument/2006/relationships/hyperlink" Target="https://www.contratos.gov.co/consultas/detalleProceso.do?numConstancia=17-12-6181295" TargetMode="External"/><Relationship Id="rId58" Type="http://schemas.openxmlformats.org/officeDocument/2006/relationships/hyperlink" Target="https://www.contratos.gov.co/consultas/detalleProceso.do?numConstancia=17-12-6222068"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44" Type="http://schemas.openxmlformats.org/officeDocument/2006/relationships/hyperlink" Target="https://www.contratos.gov.co/consultas/detalleProceso.do?numConstancia=17-13-6535423"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165" Type="http://schemas.openxmlformats.org/officeDocument/2006/relationships/hyperlink" Target="https://www.colombiacompra.gov.co/tienda-virtual-del-estado-colombiano/orden-de-compra/16578"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 Id="rId211" Type="http://schemas.openxmlformats.org/officeDocument/2006/relationships/hyperlink" Target="https://www.colombiacompra.gov.co/tienda-virtual-del-estado-colombiano/orden-de-compra/16576" TargetMode="External"/><Relationship Id="rId232" Type="http://schemas.openxmlformats.org/officeDocument/2006/relationships/hyperlink" Target="https://www.secop.gov.co/CO1BusinessLine/Tendering/BuyerWorkArea/Index?DocUniqueIdentifier=CO1.BDOS.221008" TargetMode="External"/><Relationship Id="rId27" Type="http://schemas.openxmlformats.org/officeDocument/2006/relationships/hyperlink" Target="https://www.secop.gov.co/CO1BusinessLine/Tendering/BuyerWorkArea/Index?DocUniqueIdentifier=CO1.BDOS.124618" TargetMode="External"/><Relationship Id="rId48" Type="http://schemas.openxmlformats.org/officeDocument/2006/relationships/hyperlink" Target="https://www.secop.gov.co/CO1BusinessLine/Tendering/BuyerWorkArea/Index?DocUniqueIdentifier=CO1.BDOS.129808"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34" Type="http://schemas.openxmlformats.org/officeDocument/2006/relationships/hyperlink" Target="https://www.contratos.gov.co/consultas/detalleProceso.do?numConstancia=17-13-6508036" TargetMode="External"/><Relationship Id="rId80" Type="http://schemas.openxmlformats.org/officeDocument/2006/relationships/hyperlink" Target="http://www.contratos.gov.co/consultas/detalleProceso.do?numConstancia=17-17-6248881" TargetMode="External"/><Relationship Id="rId155" Type="http://schemas.openxmlformats.org/officeDocument/2006/relationships/hyperlink" Target="https://www.colombiacompra.gov.co/tienda-virtual-del-estado-colombiano/orden-de-compra/16495" TargetMode="External"/><Relationship Id="rId176" Type="http://schemas.openxmlformats.org/officeDocument/2006/relationships/hyperlink" Target="https://www.contratos.gov.co/consultas/detalleProceso.do?numConstancia=17-13-6608110" TargetMode="External"/><Relationship Id="rId197" Type="http://schemas.openxmlformats.org/officeDocument/2006/relationships/hyperlink" Target="https://www.colombiacompra.gov.co/tienda-virtual-del-estado-colombiano/orden-de-compra/17571" TargetMode="External"/><Relationship Id="rId201" Type="http://schemas.openxmlformats.org/officeDocument/2006/relationships/hyperlink" Target="https://www.secop.gov.co/CO1BusinessLine/Tendering/BuyerWorkArea/Index?DocUniqueIdentifier=CO1.BDOS.179215" TargetMode="External"/><Relationship Id="rId222" Type="http://schemas.openxmlformats.org/officeDocument/2006/relationships/hyperlink" Target="https://www.secop.gov.co/CO1BusinessLine/Tendering/ProcedureEdit/View?docUniqueIdentifier=CO1.REQ.197123&amp;prevCtxUrl=https%3a%2f%2fwww.secop.gov.co%2fCO1BusinessLine%2fTendering%2fBuyerDossierWorkspace%2fIndex%3ffilteringState%3d1%26showAdvancedSearch%3dFa" TargetMode="External"/><Relationship Id="rId17" Type="http://schemas.openxmlformats.org/officeDocument/2006/relationships/hyperlink" Target="https://www.contratos.gov.co/consultas/detalleProceso.do?numConstancia=17-12-6082196"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24" Type="http://schemas.openxmlformats.org/officeDocument/2006/relationships/hyperlink" Target="http://www.contratos.gov.co/consultas/detalleProceso.do?numConstancia=17-11-6416415" TargetMode="External"/><Relationship Id="rId70" Type="http://schemas.openxmlformats.org/officeDocument/2006/relationships/hyperlink" Target="https://www.contratos.gov.co/consultas/detalleProceso.do?numConstancia=17-12-6284698" TargetMode="External"/><Relationship Id="rId91" Type="http://schemas.openxmlformats.org/officeDocument/2006/relationships/hyperlink" Target="https://www.contratos.gov.co/consultas/detalleProceso.do?numConstancia=17-9-425963" TargetMode="External"/><Relationship Id="rId145" Type="http://schemas.openxmlformats.org/officeDocument/2006/relationships/hyperlink" Target="https://www.contratos.gov.co/consultas/detalleProceso.do?numConstancia=17-11-6536875" TargetMode="External"/><Relationship Id="rId166" Type="http://schemas.openxmlformats.org/officeDocument/2006/relationships/hyperlink" Target="https://www.colombiacompra.gov.co/tienda-virtual-del-estado-colombiano/orden-de-compra/16564" TargetMode="External"/><Relationship Id="rId187" Type="http://schemas.openxmlformats.org/officeDocument/2006/relationships/hyperlink" Target="https://www.contratos.gov.co/consultas/detalleProceso.do?numConstancia=17-9-431182"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212" Type="http://schemas.openxmlformats.org/officeDocument/2006/relationships/hyperlink" Target="https://www.colombiacompra.gov.co/tienda-virtual-del-estado-colombiano/orden-de-compra/18850" TargetMode="External"/><Relationship Id="rId233" Type="http://schemas.openxmlformats.org/officeDocument/2006/relationships/hyperlink" Target="https://www.secop.gov.co/CO1BusinessLine/Tendering/BuyerWorkArea/Index?DocUniqueIdentifier=CO1.BDOS.214414"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60" Type="http://schemas.openxmlformats.org/officeDocument/2006/relationships/hyperlink" Target="https://www.contratos.gov.co/consultas/detalleProceso.do?numConstancia=17-12-6211098" TargetMode="External"/><Relationship Id="rId81" Type="http://schemas.openxmlformats.org/officeDocument/2006/relationships/hyperlink" Target="https://www.contratos.gov.co/consultas/detalleProceso.do?numConstancia=17-13-6369453" TargetMode="External"/><Relationship Id="rId135" Type="http://schemas.openxmlformats.org/officeDocument/2006/relationships/hyperlink" Target="https://www.contratos.gov.co/consultas/detalleProceso.do?numConstancia=17-12-6502544"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 Id="rId202" Type="http://schemas.openxmlformats.org/officeDocument/2006/relationships/hyperlink" Target="https://www.contratos.gov.co/consultas/detalleProceso.do?numConstancia=17-12-6705731" TargetMode="External"/><Relationship Id="rId223" Type="http://schemas.openxmlformats.org/officeDocument/2006/relationships/hyperlink" Target="https://www.secop.gov.co/CO1BusinessLine/Tendering/ProcedureEdit/View?docUniqueIdentifier=CO1.REQ.200117&amp;prevCtxUrl=https%3a%2f%2fwww.secop.gov.co%2fCO1BusinessLine%2fTendering%2fBuyerDossierWorkspace%2fIndex%3ffilteringState%3d1%26showAdvancedSearch%3dFa"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104" Type="http://schemas.openxmlformats.org/officeDocument/2006/relationships/hyperlink" Target="https://www.contratos.gov.co/consultas/detalleProceso.do?numConstancia=17-9-426487" TargetMode="External"/><Relationship Id="rId125" Type="http://schemas.openxmlformats.org/officeDocument/2006/relationships/hyperlink" Target="http://www.contratos.gov.co/consultas/detalleProceso.do?numConstancia=17-12-6437574"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213" Type="http://schemas.openxmlformats.org/officeDocument/2006/relationships/hyperlink" Target="https://www.colombiacompra.gov.co/tienda-virtual-del-estado-colombiano/orden-de-compra/18851" TargetMode="External"/><Relationship Id="rId234" Type="http://schemas.openxmlformats.org/officeDocument/2006/relationships/hyperlink" Target="https://www.secop.gov.co/CO1BusinessLine/Tendering/BuyerWorkArea/Index?docUniqueIdentifier=CO1.BDOS.214224&amp;prevCtxUrl=https%3a%2f%2fwww.secop.gov.co%2fCO1BusinessLine%2fTendering%2fBuyerDossierWorkspace%2fIndex%3ffilteringState%3d1%26showAdvancedSearch%3d"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115" Type="http://schemas.openxmlformats.org/officeDocument/2006/relationships/hyperlink" Target="https://www.contratos.gov.co/consultas/detalleProceso.do?numConstancia=17-13-6426142"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224" Type="http://schemas.openxmlformats.org/officeDocument/2006/relationships/hyperlink" Target="https://www.secop.gov.co/CO1BusinessLine/Tendering/BuyerWorkArea/Index?docUniqueIdentifier=CO1.BDOS.195816&amp;prevCtxUrl=https%3a%2f%2fwww.secop.gov.co%2fCO1BusinessLine%2fTendering%2fBuyerDossierWorkspace%2fIndex%3ffilteringState%3d1%26showAdvancedSearch%3d" TargetMode="External"/><Relationship Id="rId30" Type="http://schemas.openxmlformats.org/officeDocument/2006/relationships/hyperlink" Target="https://www.contratos.gov.co/consultas/detalleProceso.do?numConstancia=17-12-6067994"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189" Type="http://schemas.openxmlformats.org/officeDocument/2006/relationships/hyperlink" Target="https://www.colombiacompra.gov.co/tienda-virtual-del-estado-colombiano/orden-de-compra/16806"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hyperlink" Target="https://www.colombiacompra.gov.co/tienda-virtual-del-estado-colombiano/orden-de-compra/18852" TargetMode="External"/><Relationship Id="rId235" Type="http://schemas.openxmlformats.org/officeDocument/2006/relationships/hyperlink" Target="https://www.secop.gov.co/CO1BusinessLine/Tendering/BuyerWorkArea/Index?docUniqueIdentifier=CO1.BDOS.217612&amp;prevCtxUrl=https%3a%2f%2fwww.secop.gov.co%2fCO1BusinessLine%2fTendering%2fBuyerDossierWorkspace%2fIndex%3ffilteringState%3d1%26showAdvancedSearch%3d"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179" Type="http://schemas.openxmlformats.org/officeDocument/2006/relationships/hyperlink" Target="https://www.contratos.gov.co/consultas/detalleProceso.do?numConstancia=17-12-6610064"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225" Type="http://schemas.openxmlformats.org/officeDocument/2006/relationships/hyperlink" Target="https://www.secop.gov.co/CO1BusinessLine/Tendering/BuyerWorkArea/Index?DocUniqueIdentifier=CO1.BDOS.196038"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63" Type="http://schemas.openxmlformats.org/officeDocument/2006/relationships/hyperlink" Target="https://www.contratos.gov.co/consultas/detalleProceso.do?numConstancia=16-12-4704521"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226" Type="http://schemas.openxmlformats.org/officeDocument/2006/relationships/hyperlink" Target="https://www.secop.gov.co/CO1BusinessLine/Tendering/BuyerWorkArea/Index?DocUniqueIdentifier=CO1.BDOS.73604"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5" Type="http://schemas.openxmlformats.org/officeDocument/2006/relationships/hyperlink" Target="https://www.contratos.gov.co/consultas/detalleProceso.do?numConstancia=16-12-4704646"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51" Type="http://schemas.openxmlformats.org/officeDocument/2006/relationships/hyperlink" Target="http://www.contratos.gov.co/consultas/detalleProceso.do?numConstancia=16-12-5025332"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7" Type="http://schemas.openxmlformats.org/officeDocument/2006/relationships/hyperlink" Target="https://www.contratos.gov.co/consultas/detalleProceso.do?numConstancia=16-12-5235276" TargetMode="External"/><Relationship Id="rId228" Type="http://schemas.openxmlformats.org/officeDocument/2006/relationships/hyperlink" Target="https://www.contratos.gov.co/consultas/detalleProceso.do?numConstancia=16-11-5380125"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34" Type="http://schemas.openxmlformats.org/officeDocument/2006/relationships/hyperlink" Target="http://www.contratos.gov.co/consultas/detalleProceso.do?numConstancia=16-12-4597032"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20" Type="http://schemas.openxmlformats.org/officeDocument/2006/relationships/hyperlink" Target="http://www.colombiacompra.gov.co/tienda-virtual-del-estado-colombiano/orden-de-compra/7266" TargetMode="External"/><Relationship Id="rId141" Type="http://schemas.openxmlformats.org/officeDocument/2006/relationships/hyperlink" Target="http://www.contratos.gov.co/consultas/detalleProceso.do?numConstancia=16-12-4624432" TargetMode="External"/><Relationship Id="rId7" Type="http://schemas.openxmlformats.org/officeDocument/2006/relationships/hyperlink" Target="file:///C:\Users\39567488\Downloads\C_PROCESO_16-12-4578726_211001044_18025304%20(1).pdf"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8" Type="http://schemas.openxmlformats.org/officeDocument/2006/relationships/hyperlink" Target="https://www.contratos.gov.co/consultas/detalleProceso.do?numConstancia=16-13-5265673" TargetMode="External"/><Relationship Id="rId239" Type="http://schemas.openxmlformats.org/officeDocument/2006/relationships/hyperlink" Target="http://www.colombiacompra.gov.co/tienda-virtual-del-estado-colombiano/orden-de-compra/9624" TargetMode="External"/><Relationship Id="rId250" Type="http://schemas.openxmlformats.org/officeDocument/2006/relationships/hyperlink" Target="https://www.contratos.gov.co/consultas/detalleProceso.do?numConstancia=16-13-5619886" TargetMode="External"/><Relationship Id="rId24" Type="http://schemas.openxmlformats.org/officeDocument/2006/relationships/hyperlink" Target="https://www.contratos.gov.co/consultas/detalleProceso.do?numConstancia=16-13-4646948"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31" Type="http://schemas.openxmlformats.org/officeDocument/2006/relationships/hyperlink" Target="http://www.contratos.gov.co/consultas/detalleProceso.do?numConstancia=16-12-4578963"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240" Type="http://schemas.openxmlformats.org/officeDocument/2006/relationships/hyperlink" Target="http://www.contratos.gov.co/consultas/detalleProceso.do?numConstancia=16-12-5149682" TargetMode="External"/><Relationship Id="rId261" Type="http://schemas.openxmlformats.org/officeDocument/2006/relationships/hyperlink" Target="http://www.contratos.gov.co/consultas/detalleProceso.do?numConstancia=16-11-5659916" TargetMode="External"/><Relationship Id="rId14" Type="http://schemas.openxmlformats.org/officeDocument/2006/relationships/hyperlink" Target="file:///C:\Users\39567488\Downloads\C_PROCESO_16-12-4645364_211001044_18215464.pdf"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8" Type="http://schemas.openxmlformats.org/officeDocument/2006/relationships/hyperlink" Target="http://www.contratos.gov.co/consultas/detalleProceso.do?numConstancia=16-12-460967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219" Type="http://schemas.openxmlformats.org/officeDocument/2006/relationships/hyperlink" Target="https://www.contratos.gov.co/consultas/detalleProceso.do?numConstancia=16-9-417424" TargetMode="External"/><Relationship Id="rId230" Type="http://schemas.openxmlformats.org/officeDocument/2006/relationships/hyperlink" Target="https://www.contratos.gov.co/consultas/detalleProceso.do?numConstancia=16-13-5375459" TargetMode="External"/><Relationship Id="rId251" Type="http://schemas.openxmlformats.org/officeDocument/2006/relationships/hyperlink" Target="https://www.contratos.gov.co/consultas/detalleProceso.do?numConstancia=16-12-5564588"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220" Type="http://schemas.openxmlformats.org/officeDocument/2006/relationships/hyperlink" Target="https://www.contratos.gov.co/consultas/detalleProceso.do?numConstancia=16-13-5342394" TargetMode="External"/><Relationship Id="rId241" Type="http://schemas.openxmlformats.org/officeDocument/2006/relationships/hyperlink" Target="https://www.contratos.gov.co/consultas/detalleProceso.do?numConstancia=16-12-5378953"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262" Type="http://schemas.openxmlformats.org/officeDocument/2006/relationships/hyperlink" Target="http://www.contratos.gov.co/consultas/detalleProceso.do?numConstancia=16-11-5665135" TargetMode="External"/><Relationship Id="rId78" Type="http://schemas.openxmlformats.org/officeDocument/2006/relationships/hyperlink" Target="https://www.contratos.gov.co/consultas/detalleProceso.do?numConstancia=16-1-156755"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64" Type="http://schemas.openxmlformats.org/officeDocument/2006/relationships/hyperlink" Target="http://www.contratos.gov.co/consultas/detalleProceso.do?numConstancia=16-13-5014818" TargetMode="External"/><Relationship Id="rId185" Type="http://schemas.openxmlformats.org/officeDocument/2006/relationships/hyperlink" Target="https://www.contratos.gov.co/consultas/detalleProceso.do?numConstancia=16-13-5145379" TargetMode="External"/><Relationship Id="rId9" Type="http://schemas.openxmlformats.org/officeDocument/2006/relationships/hyperlink" Target="https://www.contratos.gov.co/consultas/detalleProceso.do?numConstancia=16-12-4561909" TargetMode="External"/><Relationship Id="rId210" Type="http://schemas.openxmlformats.org/officeDocument/2006/relationships/hyperlink" Target="http://www.colombiacompra.gov.co/tienda-virtual-del-estado-colombiano/orden-de-compra/8852"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60" Type="http://schemas.openxmlformats.org/officeDocument/2006/relationships/hyperlink" Target="file:///C:\Users\39567488\Downloads\C_PROCESO_16-12-4645364_211001044_18215464.pdf" TargetMode="External"/><Relationship Id="rId81" Type="http://schemas.openxmlformats.org/officeDocument/2006/relationships/hyperlink" Target="https://www.contratos.gov.co/consultas/detalleProceso.do?numConstancia=16-12-4699718" TargetMode="External"/><Relationship Id="rId135" Type="http://schemas.openxmlformats.org/officeDocument/2006/relationships/hyperlink" Target="http://www.contratos.gov.co/consultas/detalleProceso.do?numConstancia=16-12-4585611"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202" Type="http://schemas.openxmlformats.org/officeDocument/2006/relationships/hyperlink" Target="http://www.colombiacompra.gov.co/tienda-virtual-del-estado-colombiano/orden-de-compra/6905" TargetMode="External"/><Relationship Id="rId223" Type="http://schemas.openxmlformats.org/officeDocument/2006/relationships/hyperlink" Target="https://www.contratos.gov.co/consultas/detalleProceso.do?numConstancia=16-12-5366157" TargetMode="External"/><Relationship Id="rId244" Type="http://schemas.openxmlformats.org/officeDocument/2006/relationships/hyperlink" Target="https://www.contratos.gov.co/consultas/detalleProceso.do?numConstancia=16-12-5511362"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265" Type="http://schemas.openxmlformats.org/officeDocument/2006/relationships/vmlDrawing" Target="../drawings/vmlDrawing7.vml"/><Relationship Id="rId50" Type="http://schemas.openxmlformats.org/officeDocument/2006/relationships/hyperlink" Target="https://www.contratos.gov.co/consultas/detalleProceso.do?numConstancia=16-12-4593279" TargetMode="External"/><Relationship Id="rId104" Type="http://schemas.openxmlformats.org/officeDocument/2006/relationships/hyperlink" Target="https://www.contratos.gov.co/consultas/detalleProceso.do?numConstancia=16-12-4858303" TargetMode="External"/><Relationship Id="rId125" Type="http://schemas.openxmlformats.org/officeDocument/2006/relationships/hyperlink" Target="https://www.contratos.gov.co/consultas/detalleProceso.do?numConstancia=16-4-4857664"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213" Type="http://schemas.openxmlformats.org/officeDocument/2006/relationships/hyperlink" Target="https://www.contratos.gov.co/consultas/detalleProceso.do?numConstancia=16-12-5274607" TargetMode="External"/><Relationship Id="rId234" Type="http://schemas.openxmlformats.org/officeDocument/2006/relationships/hyperlink" Target="http://www.colombiacompra.gov.co/tienda-virtual-del-estado-colombiano/orden-de-compra/9447"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5" Type="http://schemas.openxmlformats.org/officeDocument/2006/relationships/hyperlink" Target="https://www.contratos.gov.co/consultas/detalleProceso.do?numConstancia=16-9-419507" TargetMode="External"/><Relationship Id="rId40" Type="http://schemas.openxmlformats.org/officeDocument/2006/relationships/hyperlink" Target="http://www.contratos.gov.co/consultas/detalleProceso.do?numConstancia=16-9-412024" TargetMode="External"/><Relationship Id="rId115" Type="http://schemas.openxmlformats.org/officeDocument/2006/relationships/hyperlink" Target="https://www.contratos.gov.co/consultas/detalleProceso.do?numConstancia=16-13-4922212"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5" Type="http://schemas.openxmlformats.org/officeDocument/2006/relationships/hyperlink" Target="https://www.contratos.gov.co/consultas/detalleProceso.do?numConstancia=16-12-5492191" TargetMode="External"/><Relationship Id="rId266" Type="http://schemas.openxmlformats.org/officeDocument/2006/relationships/comments" Target="../comments6.xml"/><Relationship Id="rId30" Type="http://schemas.openxmlformats.org/officeDocument/2006/relationships/hyperlink" Target="http://www.contratos.gov.co/consultas/detalleProceso.do?numConstancia=16-12-4575374"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189" Type="http://schemas.openxmlformats.org/officeDocument/2006/relationships/hyperlink" Target="https://www.contratos.gov.co/consultas/detalleProceso.do?numConstancia=16-13-5156560"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5" Type="http://schemas.openxmlformats.org/officeDocument/2006/relationships/hyperlink" Target="http://www.colombiacompra.gov.co/tienda-virtual-del-estado-colombiano/orden-de-compra/9448" TargetMode="External"/><Relationship Id="rId256" Type="http://schemas.openxmlformats.org/officeDocument/2006/relationships/hyperlink" Target="http://www.contratos.gov.co/consultas/detalleProceso.do?numConstancia=16-12-5696107"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179" Type="http://schemas.openxmlformats.org/officeDocument/2006/relationships/hyperlink" Target="http://www.contratos.gov.co/consultas/detalleProceso.do?numConstancia=16-12-5152905"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5" Type="http://schemas.openxmlformats.org/officeDocument/2006/relationships/hyperlink" Target="https://www.contratos.gov.co/consultas/detalleProceso.do?numConstancia=16-13-5343487" TargetMode="External"/><Relationship Id="rId246" Type="http://schemas.openxmlformats.org/officeDocument/2006/relationships/hyperlink" Target="https://www.contratos.gov.co/consultas/detalleProceso.do?numConstancia=16-9-419507"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94" Type="http://schemas.openxmlformats.org/officeDocument/2006/relationships/hyperlink" Target="https://www.contratos.gov.co/consultas/detalleProceso.do?numConstancia=16-9-412647" TargetMode="External"/><Relationship Id="rId148" Type="http://schemas.openxmlformats.org/officeDocument/2006/relationships/hyperlink" Target="https://www.secop.gov.co/CO1BusinessLine/Tendering/ReplyAnalysisEdit/Update?docUniqueIdentifier=CO1.RANL.15405" TargetMode="External"/><Relationship Id="rId169" Type="http://schemas.openxmlformats.org/officeDocument/2006/relationships/hyperlink" Target="http://www.contratos.gov.co/consultas/detalleProceso.do?numConstancia=16-13-4982500" TargetMode="External"/><Relationship Id="rId4" Type="http://schemas.openxmlformats.org/officeDocument/2006/relationships/hyperlink" Target="https://www.contratos.gov.co/consultas/detalleProceso.do?numConstancia=16-12-4577988" TargetMode="External"/><Relationship Id="rId180" Type="http://schemas.openxmlformats.org/officeDocument/2006/relationships/hyperlink" Target="http://www.contratos.gov.co/consultas/detalleProceso.do?numConstancia=16-12-5157511"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42" Type="http://schemas.openxmlformats.org/officeDocument/2006/relationships/hyperlink" Target="https://www.contratos.gov.co/consultas/detalleProceso.do?numConstancia=16-12-4573954"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47" Type="http://schemas.openxmlformats.org/officeDocument/2006/relationships/hyperlink" Target="https://www.contratos.gov.co/consultas/detalleProceso.do?numConstancia=16-9-419561"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63" Type="http://schemas.openxmlformats.org/officeDocument/2006/relationships/hyperlink" Target="https://www.contratos.gov.co/consultas/detalleProceso.do?numConstancia=16-12-4704521"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226" Type="http://schemas.openxmlformats.org/officeDocument/2006/relationships/hyperlink" Target="https://www.secop.gov.co/CO1BusinessLine/Tendering/BuyerWorkArea/Index?DocUniqueIdentifier=CO1.BDOS.73604"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5" Type="http://schemas.openxmlformats.org/officeDocument/2006/relationships/hyperlink" Target="https://www.contratos.gov.co/consultas/detalleProceso.do?numConstancia=16-12-4704646"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51" Type="http://schemas.openxmlformats.org/officeDocument/2006/relationships/hyperlink" Target="http://www.contratos.gov.co/consultas/detalleProceso.do?numConstancia=16-12-5025332"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7" Type="http://schemas.openxmlformats.org/officeDocument/2006/relationships/hyperlink" Target="https://www.contratos.gov.co/consultas/detalleProceso.do?numConstancia=16-12-5235276" TargetMode="External"/><Relationship Id="rId228" Type="http://schemas.openxmlformats.org/officeDocument/2006/relationships/hyperlink" Target="https://www.contratos.gov.co/consultas/detalleProceso.do?numConstancia=16-11-5380125"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34" Type="http://schemas.openxmlformats.org/officeDocument/2006/relationships/hyperlink" Target="http://www.contratos.gov.co/consultas/detalleProceso.do?numConstancia=16-12-4597032"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20" Type="http://schemas.openxmlformats.org/officeDocument/2006/relationships/hyperlink" Target="http://www.colombiacompra.gov.co/tienda-virtual-del-estado-colombiano/orden-de-compra/7266" TargetMode="External"/><Relationship Id="rId141" Type="http://schemas.openxmlformats.org/officeDocument/2006/relationships/hyperlink" Target="http://www.contratos.gov.co/consultas/detalleProceso.do?numConstancia=16-12-4624432" TargetMode="External"/><Relationship Id="rId7" Type="http://schemas.openxmlformats.org/officeDocument/2006/relationships/hyperlink" Target="file:///C:\Users\39567488\Downloads\C_PROCESO_16-12-4578726_211001044_18025304%20(1).pdf"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8" Type="http://schemas.openxmlformats.org/officeDocument/2006/relationships/hyperlink" Target="https://www.contratos.gov.co/consultas/detalleProceso.do?numConstancia=16-13-5265673" TargetMode="External"/><Relationship Id="rId239" Type="http://schemas.openxmlformats.org/officeDocument/2006/relationships/hyperlink" Target="http://www.colombiacompra.gov.co/tienda-virtual-del-estado-colombiano/orden-de-compra/9624" TargetMode="External"/><Relationship Id="rId250" Type="http://schemas.openxmlformats.org/officeDocument/2006/relationships/hyperlink" Target="https://www.contratos.gov.co/consultas/detalleProceso.do?numConstancia=16-13-5619886" TargetMode="External"/><Relationship Id="rId24" Type="http://schemas.openxmlformats.org/officeDocument/2006/relationships/hyperlink" Target="https://www.contratos.gov.co/consultas/detalleProceso.do?numConstancia=16-13-4646948"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31" Type="http://schemas.openxmlformats.org/officeDocument/2006/relationships/hyperlink" Target="http://www.contratos.gov.co/consultas/detalleProceso.do?numConstancia=16-12-4578963"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240" Type="http://schemas.openxmlformats.org/officeDocument/2006/relationships/hyperlink" Target="http://www.contratos.gov.co/consultas/detalleProceso.do?numConstancia=16-12-5149682" TargetMode="External"/><Relationship Id="rId261" Type="http://schemas.openxmlformats.org/officeDocument/2006/relationships/hyperlink" Target="http://www.contratos.gov.co/consultas/detalleProceso.do?numConstancia=16-11-5659916" TargetMode="External"/><Relationship Id="rId14" Type="http://schemas.openxmlformats.org/officeDocument/2006/relationships/hyperlink" Target="file:///C:\Users\39567488\Downloads\C_PROCESO_16-12-4645364_211001044_18215464.pdf"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8" Type="http://schemas.openxmlformats.org/officeDocument/2006/relationships/hyperlink" Target="http://www.contratos.gov.co/consultas/detalleProceso.do?numConstancia=16-12-460967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219" Type="http://schemas.openxmlformats.org/officeDocument/2006/relationships/hyperlink" Target="https://www.contratos.gov.co/consultas/detalleProceso.do?numConstancia=16-9-417424" TargetMode="External"/><Relationship Id="rId230" Type="http://schemas.openxmlformats.org/officeDocument/2006/relationships/hyperlink" Target="https://www.contratos.gov.co/consultas/detalleProceso.do?numConstancia=16-13-5375459" TargetMode="External"/><Relationship Id="rId251" Type="http://schemas.openxmlformats.org/officeDocument/2006/relationships/hyperlink" Target="https://www.contratos.gov.co/consultas/detalleProceso.do?numConstancia=16-12-5564588"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220" Type="http://schemas.openxmlformats.org/officeDocument/2006/relationships/hyperlink" Target="https://www.contratos.gov.co/consultas/detalleProceso.do?numConstancia=16-13-5342394" TargetMode="External"/><Relationship Id="rId241" Type="http://schemas.openxmlformats.org/officeDocument/2006/relationships/hyperlink" Target="https://www.contratos.gov.co/consultas/detalleProceso.do?numConstancia=16-12-5378953"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262" Type="http://schemas.openxmlformats.org/officeDocument/2006/relationships/hyperlink" Target="http://www.contratos.gov.co/consultas/detalleProceso.do?numConstancia=16-11-5665135" TargetMode="External"/><Relationship Id="rId78" Type="http://schemas.openxmlformats.org/officeDocument/2006/relationships/hyperlink" Target="https://www.contratos.gov.co/consultas/detalleProceso.do?numConstancia=16-1-156755"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64" Type="http://schemas.openxmlformats.org/officeDocument/2006/relationships/hyperlink" Target="http://www.contratos.gov.co/consultas/detalleProceso.do?numConstancia=16-13-5014818" TargetMode="External"/><Relationship Id="rId185" Type="http://schemas.openxmlformats.org/officeDocument/2006/relationships/hyperlink" Target="https://www.contratos.gov.co/consultas/detalleProceso.do?numConstancia=16-13-5145379" TargetMode="External"/><Relationship Id="rId9" Type="http://schemas.openxmlformats.org/officeDocument/2006/relationships/hyperlink" Target="https://www.contratos.gov.co/consultas/detalleProceso.do?numConstancia=16-12-4561909" TargetMode="External"/><Relationship Id="rId210" Type="http://schemas.openxmlformats.org/officeDocument/2006/relationships/hyperlink" Target="http://www.colombiacompra.gov.co/tienda-virtual-del-estado-colombiano/orden-de-compra/8852"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60" Type="http://schemas.openxmlformats.org/officeDocument/2006/relationships/hyperlink" Target="file:///C:\Users\39567488\Downloads\C_PROCESO_16-12-4645364_211001044_18215464.pdf" TargetMode="External"/><Relationship Id="rId81" Type="http://schemas.openxmlformats.org/officeDocument/2006/relationships/hyperlink" Target="https://www.contratos.gov.co/consultas/detalleProceso.do?numConstancia=16-12-4699718" TargetMode="External"/><Relationship Id="rId135" Type="http://schemas.openxmlformats.org/officeDocument/2006/relationships/hyperlink" Target="http://www.contratos.gov.co/consultas/detalleProceso.do?numConstancia=16-12-4585611"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202" Type="http://schemas.openxmlformats.org/officeDocument/2006/relationships/hyperlink" Target="http://www.colombiacompra.gov.co/tienda-virtual-del-estado-colombiano/orden-de-compra/6905" TargetMode="External"/><Relationship Id="rId223" Type="http://schemas.openxmlformats.org/officeDocument/2006/relationships/hyperlink" Target="https://www.contratos.gov.co/consultas/detalleProceso.do?numConstancia=16-12-5366157" TargetMode="External"/><Relationship Id="rId244" Type="http://schemas.openxmlformats.org/officeDocument/2006/relationships/hyperlink" Target="https://www.contratos.gov.co/consultas/detalleProceso.do?numConstancia=16-12-5511362"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265" Type="http://schemas.openxmlformats.org/officeDocument/2006/relationships/vmlDrawing" Target="../drawings/vmlDrawing8.vml"/><Relationship Id="rId50" Type="http://schemas.openxmlformats.org/officeDocument/2006/relationships/hyperlink" Target="https://www.contratos.gov.co/consultas/detalleProceso.do?numConstancia=16-12-4593279" TargetMode="External"/><Relationship Id="rId104" Type="http://schemas.openxmlformats.org/officeDocument/2006/relationships/hyperlink" Target="https://www.contratos.gov.co/consultas/detalleProceso.do?numConstancia=16-12-4858303" TargetMode="External"/><Relationship Id="rId125" Type="http://schemas.openxmlformats.org/officeDocument/2006/relationships/hyperlink" Target="https://www.contratos.gov.co/consultas/detalleProceso.do?numConstancia=16-4-4857664"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213" Type="http://schemas.openxmlformats.org/officeDocument/2006/relationships/hyperlink" Target="https://www.contratos.gov.co/consultas/detalleProceso.do?numConstancia=16-12-5274607" TargetMode="External"/><Relationship Id="rId234" Type="http://schemas.openxmlformats.org/officeDocument/2006/relationships/hyperlink" Target="http://www.colombiacompra.gov.co/tienda-virtual-del-estado-colombiano/orden-de-compra/9447"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5" Type="http://schemas.openxmlformats.org/officeDocument/2006/relationships/hyperlink" Target="https://www.contratos.gov.co/consultas/detalleProceso.do?numConstancia=16-9-419507" TargetMode="External"/><Relationship Id="rId40" Type="http://schemas.openxmlformats.org/officeDocument/2006/relationships/hyperlink" Target="http://www.contratos.gov.co/consultas/detalleProceso.do?numConstancia=16-9-412024" TargetMode="External"/><Relationship Id="rId115" Type="http://schemas.openxmlformats.org/officeDocument/2006/relationships/hyperlink" Target="https://www.contratos.gov.co/consultas/detalleProceso.do?numConstancia=16-13-4922212"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5" Type="http://schemas.openxmlformats.org/officeDocument/2006/relationships/hyperlink" Target="https://www.contratos.gov.co/consultas/detalleProceso.do?numConstancia=16-12-5492191" TargetMode="External"/><Relationship Id="rId266" Type="http://schemas.openxmlformats.org/officeDocument/2006/relationships/comments" Target="../comments7.xml"/><Relationship Id="rId30" Type="http://schemas.openxmlformats.org/officeDocument/2006/relationships/hyperlink" Target="http://www.contratos.gov.co/consultas/detalleProceso.do?numConstancia=16-12-4575374"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189" Type="http://schemas.openxmlformats.org/officeDocument/2006/relationships/hyperlink" Target="https://www.contratos.gov.co/consultas/detalleProceso.do?numConstancia=16-13-5156560"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5" Type="http://schemas.openxmlformats.org/officeDocument/2006/relationships/hyperlink" Target="http://www.colombiacompra.gov.co/tienda-virtual-del-estado-colombiano/orden-de-compra/9448" TargetMode="External"/><Relationship Id="rId256" Type="http://schemas.openxmlformats.org/officeDocument/2006/relationships/hyperlink" Target="http://www.contratos.gov.co/consultas/detalleProceso.do?numConstancia=16-12-5696107"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179" Type="http://schemas.openxmlformats.org/officeDocument/2006/relationships/hyperlink" Target="http://www.contratos.gov.co/consultas/detalleProceso.do?numConstancia=16-12-5152905"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5" Type="http://schemas.openxmlformats.org/officeDocument/2006/relationships/hyperlink" Target="https://www.contratos.gov.co/consultas/detalleProceso.do?numConstancia=16-13-5343487" TargetMode="External"/><Relationship Id="rId246" Type="http://schemas.openxmlformats.org/officeDocument/2006/relationships/hyperlink" Target="https://www.contratos.gov.co/consultas/detalleProceso.do?numConstancia=16-9-419507"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94" Type="http://schemas.openxmlformats.org/officeDocument/2006/relationships/hyperlink" Target="https://www.contratos.gov.co/consultas/detalleProceso.do?numConstancia=16-9-412647" TargetMode="External"/><Relationship Id="rId148" Type="http://schemas.openxmlformats.org/officeDocument/2006/relationships/hyperlink" Target="https://www.secop.gov.co/CO1BusinessLine/Tendering/ReplyAnalysisEdit/Update?docUniqueIdentifier=CO1.RANL.15405" TargetMode="External"/><Relationship Id="rId169" Type="http://schemas.openxmlformats.org/officeDocument/2006/relationships/hyperlink" Target="http://www.contratos.gov.co/consultas/detalleProceso.do?numConstancia=16-13-4982500" TargetMode="External"/><Relationship Id="rId4" Type="http://schemas.openxmlformats.org/officeDocument/2006/relationships/hyperlink" Target="https://www.contratos.gov.co/consultas/detalleProceso.do?numConstancia=16-12-4577988" TargetMode="External"/><Relationship Id="rId180" Type="http://schemas.openxmlformats.org/officeDocument/2006/relationships/hyperlink" Target="http://www.contratos.gov.co/consultas/detalleProceso.do?numConstancia=16-12-5157511"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42" Type="http://schemas.openxmlformats.org/officeDocument/2006/relationships/hyperlink" Target="https://www.contratos.gov.co/consultas/detalleProceso.do?numConstancia=16-12-4573954"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47" Type="http://schemas.openxmlformats.org/officeDocument/2006/relationships/hyperlink" Target="https://www.contratos.gov.co/consultas/detalleProceso.do?numConstancia=16-9-41956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W342"/>
  <sheetViews>
    <sheetView tabSelected="1" topLeftCell="AJ1" zoomScaleNormal="100" zoomScaleSheetLayoutView="85" workbookViewId="0">
      <pane ySplit="1" topLeftCell="A2" activePane="bottomLeft" state="frozen"/>
      <selection pane="bottomLeft" activeCell="AQ2" sqref="AQ2"/>
    </sheetView>
  </sheetViews>
  <sheetFormatPr baseColWidth="10" defaultColWidth="14.42578125" defaultRowHeight="12.75" x14ac:dyDescent="0.25"/>
  <cols>
    <col min="1" max="1" width="14.42578125" style="219"/>
    <col min="2" max="2" width="7.85546875" style="500" customWidth="1"/>
    <col min="3" max="3" width="11.85546875" style="298" customWidth="1"/>
    <col min="4" max="4" width="16" style="331" customWidth="1"/>
    <col min="5" max="5" width="15.28515625" style="91" customWidth="1"/>
    <col min="6" max="6" width="11.85546875" style="98" customWidth="1"/>
    <col min="7" max="7" width="12.85546875" style="404" customWidth="1"/>
    <col min="8" max="8" width="20" style="404" customWidth="1"/>
    <col min="9" max="9" width="16.42578125" style="26" customWidth="1"/>
    <col min="10" max="10" width="49.42578125" style="223" customWidth="1"/>
    <col min="11" max="11" width="12.42578125" style="501"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0.140625" style="195" customWidth="1"/>
    <col min="20" max="20" width="10.7109375" style="752" customWidth="1"/>
    <col min="21" max="21" width="11.7109375" style="53" customWidth="1"/>
    <col min="22" max="22" width="11.7109375" style="50" customWidth="1"/>
    <col min="23" max="23" width="16.5703125" style="404" customWidth="1"/>
    <col min="24" max="24" width="15.85546875" style="427" customWidth="1"/>
    <col min="25" max="25" width="13.85546875" style="427" customWidth="1"/>
    <col min="26" max="26" width="21.5703125" style="404" customWidth="1"/>
    <col min="27" max="27" width="15.7109375" style="35" customWidth="1"/>
    <col min="28" max="28" width="12.7109375" style="402" customWidth="1"/>
    <col min="29" max="29" width="14.28515625" style="429"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6" style="427" customWidth="1"/>
    <col min="37" max="37" width="23.7109375" style="89" customWidth="1"/>
    <col min="38" max="38" width="14.140625" style="90" customWidth="1"/>
    <col min="39" max="39" width="15.7109375" style="90" customWidth="1"/>
    <col min="40" max="40" width="21.140625" style="424" customWidth="1"/>
    <col min="41" max="41" width="12.85546875" style="92" customWidth="1"/>
    <col min="42" max="42" width="13.5703125" style="92" customWidth="1"/>
    <col min="43" max="43" width="13.85546875" style="53" customWidth="1"/>
    <col min="44" max="44" width="22.42578125" style="404" customWidth="1"/>
    <col min="45" max="45" width="14.7109375" style="296" customWidth="1"/>
    <col min="46" max="46" width="11.42578125" style="53" customWidth="1"/>
    <col min="47"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4" width="18.85546875" style="50" customWidth="1"/>
    <col min="65" max="65" width="18.28515625" style="50" customWidth="1"/>
    <col min="66" max="66" width="15.140625" style="50" customWidth="1"/>
    <col min="67" max="67" width="11.7109375" style="92" customWidth="1"/>
    <col min="68" max="68" width="11.5703125" style="92" customWidth="1"/>
    <col min="69" max="69" width="11.5703125" style="402" customWidth="1"/>
    <col min="70" max="70" width="11.5703125" style="92" customWidth="1"/>
    <col min="71" max="71" width="11.5703125" style="50" customWidth="1"/>
    <col min="72" max="73" width="11.5703125" style="92" customWidth="1"/>
    <col min="74" max="74" width="11.5703125" style="402" customWidth="1"/>
    <col min="75" max="75" width="11.5703125" style="92" customWidth="1"/>
    <col min="76" max="76" width="11.5703125" style="50" customWidth="1"/>
    <col min="77" max="78" width="11.7109375" style="92" customWidth="1"/>
    <col min="79" max="79" width="11.5703125" style="402"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19.42578125" style="50" customWidth="1"/>
    <col min="86" max="86" width="18" style="93" customWidth="1"/>
    <col min="87" max="87" width="13.42578125" style="94" customWidth="1"/>
    <col min="88" max="88" width="13.42578125" style="95" customWidth="1"/>
    <col min="89" max="90" width="11.7109375" style="95" customWidth="1"/>
    <col min="91" max="91" width="13.7109375" style="219" customWidth="1"/>
    <col min="92" max="92" width="1.28515625" style="219" customWidth="1"/>
    <col min="93" max="93" width="11.7109375" style="219" customWidth="1"/>
    <col min="94" max="94" width="12.5703125" style="219" customWidth="1"/>
    <col min="95" max="95" width="11.42578125" style="219" customWidth="1"/>
    <col min="96" max="96" width="12" style="50" customWidth="1"/>
    <col min="97" max="97" width="14.5703125" style="220" customWidth="1"/>
    <col min="98" max="98" width="13.42578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1" t="s">
        <v>20</v>
      </c>
      <c r="D1" s="421" t="s">
        <v>158</v>
      </c>
      <c r="E1" s="136" t="s">
        <v>0</v>
      </c>
      <c r="F1" s="421" t="s">
        <v>114</v>
      </c>
      <c r="G1" s="421" t="s">
        <v>1</v>
      </c>
      <c r="H1" s="421" t="s">
        <v>1524</v>
      </c>
      <c r="I1" s="421" t="s">
        <v>2531</v>
      </c>
      <c r="J1" s="508" t="s">
        <v>6</v>
      </c>
      <c r="K1" s="36" t="s">
        <v>157</v>
      </c>
      <c r="L1" s="32" t="s">
        <v>1466</v>
      </c>
      <c r="M1" s="32" t="s">
        <v>143</v>
      </c>
      <c r="N1" s="640" t="s">
        <v>1476</v>
      </c>
      <c r="O1" s="32" t="s">
        <v>115</v>
      </c>
      <c r="P1" s="38" t="s">
        <v>116</v>
      </c>
      <c r="Q1" s="421" t="s">
        <v>1462</v>
      </c>
      <c r="R1" s="421" t="s">
        <v>3</v>
      </c>
      <c r="S1" s="137" t="s">
        <v>2</v>
      </c>
      <c r="T1" s="643" t="s">
        <v>1482</v>
      </c>
      <c r="U1" s="38" t="s">
        <v>118</v>
      </c>
      <c r="V1" s="39" t="s">
        <v>117</v>
      </c>
      <c r="W1" s="421" t="s">
        <v>4</v>
      </c>
      <c r="X1" s="421" t="s">
        <v>59</v>
      </c>
      <c r="Y1" s="421" t="s">
        <v>60</v>
      </c>
      <c r="Z1" s="421" t="s">
        <v>5</v>
      </c>
      <c r="AA1" s="288" t="s">
        <v>144</v>
      </c>
      <c r="AB1" s="421" t="s">
        <v>55</v>
      </c>
      <c r="AC1" s="40" t="s">
        <v>135</v>
      </c>
      <c r="AD1" s="32" t="s">
        <v>136</v>
      </c>
      <c r="AE1" s="39" t="s">
        <v>2437</v>
      </c>
      <c r="AF1" s="199" t="s">
        <v>2939</v>
      </c>
      <c r="AG1" s="39" t="s">
        <v>2758</v>
      </c>
      <c r="AH1" s="39" t="s">
        <v>2759</v>
      </c>
      <c r="AI1" s="421" t="s">
        <v>93</v>
      </c>
      <c r="AJ1" s="32" t="s">
        <v>14</v>
      </c>
      <c r="AK1" s="41" t="s">
        <v>15</v>
      </c>
      <c r="AL1" s="41" t="s">
        <v>9</v>
      </c>
      <c r="AM1" s="41" t="s">
        <v>90</v>
      </c>
      <c r="AN1" s="38" t="s">
        <v>8</v>
      </c>
      <c r="AO1" s="421" t="s">
        <v>40</v>
      </c>
      <c r="AP1" s="421" t="s">
        <v>21</v>
      </c>
      <c r="AQ1" s="38" t="s">
        <v>25</v>
      </c>
      <c r="AR1" s="599"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811" t="s">
        <v>76</v>
      </c>
      <c r="CJ1" s="811"/>
      <c r="CK1" s="301" t="s">
        <v>56</v>
      </c>
      <c r="CL1" s="301"/>
      <c r="CM1" s="302" t="s">
        <v>3</v>
      </c>
      <c r="CO1" s="302" t="s">
        <v>125</v>
      </c>
      <c r="CP1" s="302" t="s">
        <v>126</v>
      </c>
      <c r="CQ1" s="302" t="s">
        <v>1469</v>
      </c>
      <c r="CR1" s="39" t="s">
        <v>1470</v>
      </c>
      <c r="CS1" s="303" t="s">
        <v>1472</v>
      </c>
      <c r="CT1" s="38">
        <v>42277</v>
      </c>
      <c r="CU1" s="39" t="s">
        <v>1471</v>
      </c>
      <c r="CV1" s="302" t="s">
        <v>1473</v>
      </c>
    </row>
    <row r="2" spans="1:100" s="615" customFormat="1" ht="127.5" x14ac:dyDescent="0.25">
      <c r="A2" s="431" t="s">
        <v>3045</v>
      </c>
      <c r="B2" s="658">
        <f t="shared" ref="B2:B65" si="0">(S2)</f>
        <v>1</v>
      </c>
      <c r="C2" s="418" t="s">
        <v>2164</v>
      </c>
      <c r="D2" s="432" t="s">
        <v>2946</v>
      </c>
      <c r="E2" s="502" t="s">
        <v>7</v>
      </c>
      <c r="F2" s="650">
        <v>42740</v>
      </c>
      <c r="G2" s="767" t="s">
        <v>1499</v>
      </c>
      <c r="H2" s="767" t="s">
        <v>1546</v>
      </c>
      <c r="I2" s="768" t="s">
        <v>2257</v>
      </c>
      <c r="J2" s="435" t="s">
        <v>2947</v>
      </c>
      <c r="K2" s="658">
        <v>3</v>
      </c>
      <c r="L2" s="436">
        <v>801315</v>
      </c>
      <c r="M2" s="437" t="s">
        <v>1548</v>
      </c>
      <c r="N2" s="785">
        <v>38677464</v>
      </c>
      <c r="O2" s="418" t="s">
        <v>2948</v>
      </c>
      <c r="P2" s="419" t="s">
        <v>1550</v>
      </c>
      <c r="Q2" s="771" t="s">
        <v>1480</v>
      </c>
      <c r="R2" s="488" t="s">
        <v>1481</v>
      </c>
      <c r="S2" s="441">
        <v>1</v>
      </c>
      <c r="T2" s="650">
        <v>42741</v>
      </c>
      <c r="U2" s="650">
        <v>42747</v>
      </c>
      <c r="V2" s="442">
        <f>T2-U2</f>
        <v>-6</v>
      </c>
      <c r="W2" s="769" t="s">
        <v>1546</v>
      </c>
      <c r="X2" s="769" t="s">
        <v>1551</v>
      </c>
      <c r="Y2" s="769" t="s">
        <v>1547</v>
      </c>
      <c r="Z2" s="769" t="s">
        <v>1552</v>
      </c>
      <c r="AA2" s="443">
        <v>4973586</v>
      </c>
      <c r="AB2" s="416"/>
      <c r="AC2" s="417">
        <v>16417</v>
      </c>
      <c r="AD2" s="650">
        <v>42741</v>
      </c>
      <c r="AE2" s="431">
        <v>9669366.1799999997</v>
      </c>
      <c r="AF2" s="438">
        <v>38677464.780000001</v>
      </c>
      <c r="AG2" s="444"/>
      <c r="AH2" s="444"/>
      <c r="AI2" s="445">
        <f t="shared" ref="AI2" si="1">+AF2+AG2</f>
        <v>38677464.780000001</v>
      </c>
      <c r="AJ2" s="446" t="s">
        <v>22</v>
      </c>
      <c r="AK2" s="446" t="s">
        <v>67</v>
      </c>
      <c r="AL2" s="446" t="s">
        <v>67</v>
      </c>
      <c r="AM2" s="446" t="s">
        <v>67</v>
      </c>
      <c r="AN2" s="650" t="s">
        <v>67</v>
      </c>
      <c r="AO2" s="650">
        <v>42741</v>
      </c>
      <c r="AP2" s="650">
        <v>42855</v>
      </c>
      <c r="AQ2" s="7">
        <f t="shared" ref="AQ2" si="2">AP2-AO2</f>
        <v>114</v>
      </c>
      <c r="AR2" s="769" t="s">
        <v>92</v>
      </c>
      <c r="AS2" s="448">
        <v>7314404</v>
      </c>
      <c r="AT2" s="449"/>
      <c r="AU2" s="751">
        <f>LEN(J2)</f>
        <v>611</v>
      </c>
      <c r="AV2" s="451"/>
      <c r="AW2" s="452"/>
      <c r="AX2" s="450"/>
      <c r="AY2" s="451"/>
      <c r="AZ2" s="453"/>
      <c r="BA2" s="454"/>
      <c r="BB2" s="455"/>
      <c r="BC2" s="455"/>
      <c r="BD2" s="456"/>
      <c r="BE2" s="455"/>
      <c r="BF2" s="457"/>
      <c r="BG2" s="457"/>
      <c r="BH2" s="458"/>
      <c r="BI2" s="459"/>
      <c r="BJ2" s="460"/>
      <c r="BK2" s="459"/>
      <c r="BL2" s="461">
        <f>+AG2</f>
        <v>0</v>
      </c>
      <c r="BM2" s="462"/>
      <c r="BN2" s="463">
        <f t="shared" ref="BN2" si="3">+AI2+BM2</f>
        <v>38677464.780000001</v>
      </c>
      <c r="BO2" s="464"/>
      <c r="BP2" s="464"/>
      <c r="BQ2" s="465"/>
      <c r="BR2" s="464"/>
      <c r="BS2" s="451"/>
      <c r="BT2" s="455"/>
      <c r="BU2" s="454"/>
      <c r="BV2" s="454"/>
      <c r="BW2" s="454"/>
      <c r="BX2" s="455"/>
      <c r="BY2" s="466"/>
      <c r="BZ2" s="466"/>
      <c r="CA2" s="467"/>
      <c r="CB2" s="467"/>
      <c r="CC2" s="467"/>
      <c r="CD2" s="468"/>
      <c r="CE2" s="469">
        <f t="shared" ref="CE2" si="4">+IF(BP2&gt;AP2,IF(BU2&gt;BP2,IF(BZ2&gt;BU2,BZ2,BU2),BP2),AP2)</f>
        <v>42855</v>
      </c>
      <c r="CF2" s="470"/>
      <c r="CG2" s="431"/>
      <c r="CH2" s="468"/>
      <c r="CI2" s="471" t="e">
        <f>+SUMIFS(#REF!,#REF!,AC2)</f>
        <v>#REF!</v>
      </c>
      <c r="CJ2" s="472" t="e">
        <f>+SUMIFS(#REF!,#REF!,AT2)+SUMIFS(#REF!,#REF!,AZ2)+SUMIFS(#REF!,#REF!,BF2)</f>
        <v>#REF!</v>
      </c>
      <c r="CK2" s="473" t="e">
        <f t="shared" ref="CK2" si="5">+(CI2+CJ2)/BN2</f>
        <v>#REF!</v>
      </c>
      <c r="CL2" s="474"/>
      <c r="CM2" s="475" t="str">
        <f t="shared" ref="CM2" si="6">+R2</f>
        <v>EJECUCIÓN</v>
      </c>
      <c r="CN2" s="476"/>
      <c r="CO2" s="477">
        <f t="shared" ref="CO2" si="7">+AO2</f>
        <v>42741</v>
      </c>
      <c r="CP2" s="475">
        <f t="shared" ref="CP2" si="8">+CE2</f>
        <v>42855</v>
      </c>
      <c r="CQ2" s="478">
        <f t="shared" ref="CQ2" si="9">+CP2-CO2</f>
        <v>114</v>
      </c>
      <c r="CR2" s="478">
        <f t="shared" ref="CR2" si="10">+$CT$1-CO2</f>
        <v>-464</v>
      </c>
      <c r="CS2" s="479">
        <f t="shared" ref="CS2" si="11">+IF(CR2&gt;=CQ2,100,(CR2/CQ2)*100)</f>
        <v>-407.01754385964915</v>
      </c>
      <c r="CT2" s="750"/>
      <c r="CU2" s="478">
        <f t="shared" ref="CU2" si="12">+CS2</f>
        <v>-407.01754385964915</v>
      </c>
      <c r="CV2" s="480" t="e">
        <f t="shared" ref="CV2" si="13">+CK2</f>
        <v>#REF!</v>
      </c>
    </row>
    <row r="3" spans="1:100" s="52" customFormat="1" ht="76.5" x14ac:dyDescent="0.25">
      <c r="A3" s="612" t="s">
        <v>2404</v>
      </c>
      <c r="B3" s="658">
        <f t="shared" si="0"/>
        <v>2</v>
      </c>
      <c r="C3" s="423" t="s">
        <v>2164</v>
      </c>
      <c r="D3" s="390" t="s">
        <v>2949</v>
      </c>
      <c r="E3" s="503" t="s">
        <v>1488</v>
      </c>
      <c r="F3" s="426">
        <v>42741</v>
      </c>
      <c r="G3" s="760" t="s">
        <v>1499</v>
      </c>
      <c r="H3" s="760" t="s">
        <v>1525</v>
      </c>
      <c r="I3" s="30" t="s">
        <v>2303</v>
      </c>
      <c r="J3" s="512" t="s">
        <v>2950</v>
      </c>
      <c r="K3" s="429">
        <v>17</v>
      </c>
      <c r="L3" s="47">
        <v>801615</v>
      </c>
      <c r="M3" s="428" t="s">
        <v>1479</v>
      </c>
      <c r="N3" s="786">
        <v>48300000</v>
      </c>
      <c r="O3" s="423" t="s">
        <v>2951</v>
      </c>
      <c r="P3" s="403" t="s">
        <v>1487</v>
      </c>
      <c r="Q3" s="289" t="s">
        <v>1480</v>
      </c>
      <c r="R3" s="764" t="s">
        <v>1481</v>
      </c>
      <c r="S3" s="191">
        <v>2</v>
      </c>
      <c r="T3" s="426">
        <v>42745</v>
      </c>
      <c r="U3" s="426">
        <v>42745</v>
      </c>
      <c r="V3" s="399">
        <f>T3-U3</f>
        <v>0</v>
      </c>
      <c r="W3" s="765" t="s">
        <v>1483</v>
      </c>
      <c r="X3" s="765" t="s">
        <v>1484</v>
      </c>
      <c r="Y3" s="765" t="s">
        <v>1484</v>
      </c>
      <c r="Z3" s="765" t="s">
        <v>1500</v>
      </c>
      <c r="AA3" s="115">
        <v>1020751323</v>
      </c>
      <c r="AB3" s="402"/>
      <c r="AC3" s="425">
        <v>16517</v>
      </c>
      <c r="AD3" s="426">
        <v>42745</v>
      </c>
      <c r="AE3" s="50">
        <v>4200000</v>
      </c>
      <c r="AF3" s="88">
        <v>48300000</v>
      </c>
      <c r="AG3" s="117"/>
      <c r="AH3" s="117"/>
      <c r="AI3" s="400">
        <f t="shared" ref="AI3:AI32" si="14">+AF3+AG3</f>
        <v>48300000</v>
      </c>
      <c r="AJ3" s="158" t="s">
        <v>22</v>
      </c>
      <c r="AK3" s="158" t="s">
        <v>67</v>
      </c>
      <c r="AL3" s="158" t="s">
        <v>67</v>
      </c>
      <c r="AM3" s="158" t="s">
        <v>67</v>
      </c>
      <c r="AN3" s="426" t="s">
        <v>67</v>
      </c>
      <c r="AO3" s="426">
        <v>42746</v>
      </c>
      <c r="AP3" s="697">
        <v>43100</v>
      </c>
      <c r="AQ3" s="7">
        <f t="shared" ref="AQ3:AQ27" si="15">AP3-AO3</f>
        <v>354</v>
      </c>
      <c r="AR3" s="765" t="s">
        <v>58</v>
      </c>
      <c r="AS3" s="291">
        <v>79572017</v>
      </c>
      <c r="AT3" s="409"/>
      <c r="AU3" s="58"/>
      <c r="AV3" s="59"/>
      <c r="AW3" s="87"/>
      <c r="AX3" s="58"/>
      <c r="AY3" s="59"/>
      <c r="AZ3" s="60"/>
      <c r="BA3" s="61"/>
      <c r="BB3" s="62"/>
      <c r="BC3" s="62"/>
      <c r="BD3" s="63"/>
      <c r="BE3" s="62"/>
      <c r="BF3" s="64"/>
      <c r="BG3" s="64"/>
      <c r="BH3" s="65"/>
      <c r="BI3" s="66"/>
      <c r="BJ3" s="67"/>
      <c r="BK3" s="66"/>
      <c r="BL3" s="204">
        <f>+AG3</f>
        <v>0</v>
      </c>
      <c r="BM3" s="205"/>
      <c r="BN3" s="206">
        <f t="shared" ref="BN3:BN21" si="16">+AI3+BM3</f>
        <v>48300000</v>
      </c>
      <c r="BO3" s="68"/>
      <c r="BP3" s="68"/>
      <c r="BQ3" s="116"/>
      <c r="BR3" s="68"/>
      <c r="BS3" s="59"/>
      <c r="BT3" s="62"/>
      <c r="BU3" s="61"/>
      <c r="BV3" s="61"/>
      <c r="BW3" s="61"/>
      <c r="BX3" s="62"/>
      <c r="BY3" s="72"/>
      <c r="BZ3" s="72"/>
      <c r="CA3" s="73"/>
      <c r="CB3" s="73"/>
      <c r="CC3" s="73"/>
      <c r="CD3" s="74"/>
      <c r="CE3" s="75">
        <f t="shared" ref="CE3:CE21" si="17">+IF(BP3&gt;AP3,IF(BU3&gt;BP3,IF(BZ3&gt;BU3,BZ3,BU3),BP3),AP3)</f>
        <v>43100</v>
      </c>
      <c r="CF3" s="76"/>
      <c r="CG3" s="50"/>
      <c r="CH3" s="74"/>
      <c r="CI3" s="77" t="e">
        <f>+SUMIFS(#REF!,#REF!,AC3)</f>
        <v>#REF!</v>
      </c>
      <c r="CJ3" s="78" t="e">
        <f>+SUMIFS(#REF!,#REF!,AT3)+SUMIFS(#REF!,#REF!,AZ3)+SUMIFS(#REF!,#REF!,BF3)</f>
        <v>#REF!</v>
      </c>
      <c r="CK3" s="79" t="e">
        <f t="shared" ref="CK3:CK18" si="18">+(CI3+CJ3)/BN3</f>
        <v>#REF!</v>
      </c>
      <c r="CL3" s="80"/>
      <c r="CM3" s="81" t="str">
        <f t="shared" ref="CM3:CM19" si="19">+R3</f>
        <v>EJECUCIÓN</v>
      </c>
      <c r="CN3" s="82"/>
      <c r="CO3" s="83">
        <f t="shared" ref="CO3:CO20" si="20">+AO3</f>
        <v>42746</v>
      </c>
      <c r="CP3" s="81">
        <f t="shared" ref="CP3:CP21" si="21">+CE3</f>
        <v>43100</v>
      </c>
      <c r="CQ3" s="84">
        <f t="shared" ref="CQ3:CQ18" si="22">+CP3-CO3</f>
        <v>354</v>
      </c>
      <c r="CR3" s="84">
        <f t="shared" ref="CR3:CR18" si="23">+$CT$1-CO3</f>
        <v>-469</v>
      </c>
      <c r="CS3" s="85">
        <f t="shared" ref="CS3:CS17" si="24">+IF(CR3&gt;=CQ3,100,(CR3/CQ3)*100)</f>
        <v>-132.48587570621467</v>
      </c>
      <c r="CT3" s="813"/>
      <c r="CU3" s="84">
        <f t="shared" ref="CU3:CU14" si="25">+CS3</f>
        <v>-132.48587570621467</v>
      </c>
      <c r="CV3" s="86" t="e">
        <f t="shared" ref="CV3:CV14" si="26">+CK3</f>
        <v>#REF!</v>
      </c>
    </row>
    <row r="4" spans="1:100" s="52" customFormat="1" ht="51" x14ac:dyDescent="0.25">
      <c r="A4" s="612" t="s">
        <v>2404</v>
      </c>
      <c r="B4" s="658">
        <f t="shared" si="0"/>
        <v>3</v>
      </c>
      <c r="C4" s="423" t="s">
        <v>2164</v>
      </c>
      <c r="D4" s="390" t="s">
        <v>2954</v>
      </c>
      <c r="E4" s="503" t="s">
        <v>1492</v>
      </c>
      <c r="F4" s="426">
        <v>42741</v>
      </c>
      <c r="G4" s="760" t="s">
        <v>1499</v>
      </c>
      <c r="H4" s="760" t="s">
        <v>1525</v>
      </c>
      <c r="I4" s="30" t="s">
        <v>2257</v>
      </c>
      <c r="J4" s="207" t="s">
        <v>2955</v>
      </c>
      <c r="K4" s="429">
        <v>23</v>
      </c>
      <c r="L4" s="47">
        <v>801615</v>
      </c>
      <c r="M4" s="428" t="s">
        <v>1910</v>
      </c>
      <c r="N4" s="786">
        <v>38500000</v>
      </c>
      <c r="O4" s="423" t="s">
        <v>2956</v>
      </c>
      <c r="P4" s="403" t="s">
        <v>1487</v>
      </c>
      <c r="Q4" s="289" t="s">
        <v>1480</v>
      </c>
      <c r="R4" s="764" t="s">
        <v>1481</v>
      </c>
      <c r="S4" s="191">
        <v>3</v>
      </c>
      <c r="T4" s="426">
        <v>42745</v>
      </c>
      <c r="U4" s="426">
        <v>42746</v>
      </c>
      <c r="V4" s="399">
        <f>T4-U4</f>
        <v>-1</v>
      </c>
      <c r="W4" s="765" t="s">
        <v>1483</v>
      </c>
      <c r="X4" s="765" t="s">
        <v>1484</v>
      </c>
      <c r="Y4" s="765" t="s">
        <v>1484</v>
      </c>
      <c r="Z4" s="765" t="s">
        <v>1679</v>
      </c>
      <c r="AA4" s="115">
        <v>1049617134</v>
      </c>
      <c r="AB4" s="402"/>
      <c r="AC4" s="425">
        <v>16717</v>
      </c>
      <c r="AD4" s="426">
        <v>42745</v>
      </c>
      <c r="AE4" s="52">
        <v>3500000</v>
      </c>
      <c r="AF4" s="88">
        <v>38500000</v>
      </c>
      <c r="AG4" s="117"/>
      <c r="AH4" s="117"/>
      <c r="AI4" s="400">
        <f t="shared" si="14"/>
        <v>38500000</v>
      </c>
      <c r="AJ4" s="158" t="s">
        <v>22</v>
      </c>
      <c r="AK4" s="158" t="s">
        <v>67</v>
      </c>
      <c r="AL4" s="158" t="s">
        <v>67</v>
      </c>
      <c r="AM4" s="158" t="s">
        <v>67</v>
      </c>
      <c r="AN4" s="426" t="s">
        <v>67</v>
      </c>
      <c r="AO4" s="426">
        <v>42746</v>
      </c>
      <c r="AP4" s="697">
        <v>43079</v>
      </c>
      <c r="AQ4" s="7">
        <f t="shared" si="15"/>
        <v>333</v>
      </c>
      <c r="AR4" s="765" t="s">
        <v>41</v>
      </c>
      <c r="AS4" s="291">
        <v>24433491</v>
      </c>
      <c r="AT4" s="409"/>
      <c r="AU4" s="58"/>
      <c r="AV4" s="59"/>
      <c r="AW4" s="87"/>
      <c r="AX4" s="58"/>
      <c r="AY4" s="59"/>
      <c r="AZ4" s="60"/>
      <c r="BA4" s="61"/>
      <c r="BB4" s="62"/>
      <c r="BC4" s="62"/>
      <c r="BD4" s="63"/>
      <c r="BE4" s="62"/>
      <c r="BF4" s="64"/>
      <c r="BG4" s="64"/>
      <c r="BH4" s="65"/>
      <c r="BI4" s="66"/>
      <c r="BJ4" s="67"/>
      <c r="BK4" s="66"/>
      <c r="BL4" s="204"/>
      <c r="BM4" s="205"/>
      <c r="BN4" s="206">
        <f t="shared" si="16"/>
        <v>38500000</v>
      </c>
      <c r="BO4" s="68"/>
      <c r="BP4" s="68"/>
      <c r="BQ4" s="116"/>
      <c r="BR4" s="68"/>
      <c r="BS4" s="59"/>
      <c r="BT4" s="62"/>
      <c r="BU4" s="61"/>
      <c r="BV4" s="61"/>
      <c r="BW4" s="61"/>
      <c r="BX4" s="62"/>
      <c r="BY4" s="72"/>
      <c r="BZ4" s="72"/>
      <c r="CA4" s="73"/>
      <c r="CB4" s="73"/>
      <c r="CC4" s="73"/>
      <c r="CD4" s="74"/>
      <c r="CE4" s="75">
        <f t="shared" si="17"/>
        <v>43079</v>
      </c>
      <c r="CF4" s="76"/>
      <c r="CG4" s="50"/>
      <c r="CH4" s="74"/>
      <c r="CI4" s="77" t="e">
        <f>+SUMIFS(#REF!,#REF!,AC4)</f>
        <v>#REF!</v>
      </c>
      <c r="CJ4" s="78" t="e">
        <f>+SUMIFS(#REF!,#REF!,AT4)+SUMIFS(#REF!,#REF!,AZ4)+SUMIFS(#REF!,#REF!,BF4)</f>
        <v>#REF!</v>
      </c>
      <c r="CK4" s="79" t="e">
        <f t="shared" si="18"/>
        <v>#REF!</v>
      </c>
      <c r="CL4" s="80"/>
      <c r="CM4" s="81" t="str">
        <f t="shared" si="19"/>
        <v>EJECUCIÓN</v>
      </c>
      <c r="CN4" s="82"/>
      <c r="CO4" s="83">
        <f t="shared" si="20"/>
        <v>42746</v>
      </c>
      <c r="CP4" s="81">
        <f t="shared" si="21"/>
        <v>43079</v>
      </c>
      <c r="CQ4" s="84">
        <f t="shared" si="22"/>
        <v>333</v>
      </c>
      <c r="CR4" s="84">
        <f t="shared" si="23"/>
        <v>-469</v>
      </c>
      <c r="CS4" s="85">
        <f t="shared" si="24"/>
        <v>-140.84084084084083</v>
      </c>
      <c r="CT4" s="813"/>
      <c r="CU4" s="84">
        <f t="shared" si="25"/>
        <v>-140.84084084084083</v>
      </c>
      <c r="CV4" s="86" t="e">
        <f t="shared" si="26"/>
        <v>#REF!</v>
      </c>
    </row>
    <row r="5" spans="1:100" s="52" customFormat="1" ht="89.25" x14ac:dyDescent="0.25">
      <c r="A5" s="612" t="s">
        <v>2404</v>
      </c>
      <c r="B5" s="658">
        <f t="shared" si="0"/>
        <v>4</v>
      </c>
      <c r="C5" s="423" t="s">
        <v>2164</v>
      </c>
      <c r="D5" s="390" t="s">
        <v>2952</v>
      </c>
      <c r="E5" s="503" t="s">
        <v>1496</v>
      </c>
      <c r="F5" s="426">
        <v>42745</v>
      </c>
      <c r="G5" s="760" t="s">
        <v>1499</v>
      </c>
      <c r="H5" s="760" t="s">
        <v>1525</v>
      </c>
      <c r="I5" s="30" t="s">
        <v>1743</v>
      </c>
      <c r="J5" s="207" t="s">
        <v>3082</v>
      </c>
      <c r="K5" s="429">
        <v>29</v>
      </c>
      <c r="L5" s="47">
        <v>801615</v>
      </c>
      <c r="M5" s="428" t="s">
        <v>1910</v>
      </c>
      <c r="N5" s="786">
        <v>35000000</v>
      </c>
      <c r="O5" s="423" t="s">
        <v>2953</v>
      </c>
      <c r="P5" s="403" t="s">
        <v>1487</v>
      </c>
      <c r="Q5" s="289" t="s">
        <v>1480</v>
      </c>
      <c r="R5" s="764" t="s">
        <v>1481</v>
      </c>
      <c r="S5" s="191">
        <v>4</v>
      </c>
      <c r="T5" s="426">
        <v>42746</v>
      </c>
      <c r="U5" s="426">
        <v>42746</v>
      </c>
      <c r="V5" s="399">
        <f>T5-U5</f>
        <v>0</v>
      </c>
      <c r="W5" s="765" t="s">
        <v>1483</v>
      </c>
      <c r="X5" s="765" t="s">
        <v>1484</v>
      </c>
      <c r="Y5" s="765" t="s">
        <v>1484</v>
      </c>
      <c r="Z5" s="765" t="s">
        <v>1946</v>
      </c>
      <c r="AA5" s="115">
        <v>80138875</v>
      </c>
      <c r="AB5" s="402"/>
      <c r="AC5" s="425">
        <v>19117</v>
      </c>
      <c r="AD5" s="426">
        <v>42746</v>
      </c>
      <c r="AE5" s="52">
        <v>3500000</v>
      </c>
      <c r="AF5" s="88">
        <v>35000000</v>
      </c>
      <c r="AG5" s="117"/>
      <c r="AH5" s="117"/>
      <c r="AI5" s="400">
        <f t="shared" si="14"/>
        <v>35000000</v>
      </c>
      <c r="AJ5" s="158" t="s">
        <v>22</v>
      </c>
      <c r="AK5" s="158" t="s">
        <v>67</v>
      </c>
      <c r="AL5" s="158" t="s">
        <v>67</v>
      </c>
      <c r="AM5" s="158" t="s">
        <v>67</v>
      </c>
      <c r="AN5" s="426" t="s">
        <v>67</v>
      </c>
      <c r="AO5" s="426">
        <v>42746</v>
      </c>
      <c r="AP5" s="697">
        <v>43049</v>
      </c>
      <c r="AQ5" s="7">
        <f t="shared" si="15"/>
        <v>303</v>
      </c>
      <c r="AR5" s="765" t="s">
        <v>1465</v>
      </c>
      <c r="AS5" s="291">
        <v>52714111</v>
      </c>
      <c r="AT5" s="409"/>
      <c r="AU5" s="58"/>
      <c r="AV5" s="59"/>
      <c r="AW5" s="87"/>
      <c r="AX5" s="58"/>
      <c r="AY5" s="59"/>
      <c r="AZ5" s="60"/>
      <c r="BA5" s="61"/>
      <c r="BB5" s="62"/>
      <c r="BC5" s="62"/>
      <c r="BD5" s="63"/>
      <c r="BE5" s="62"/>
      <c r="BF5" s="64"/>
      <c r="BG5" s="64"/>
      <c r="BH5" s="65"/>
      <c r="BI5" s="66"/>
      <c r="BJ5" s="67"/>
      <c r="BK5" s="66"/>
      <c r="BL5" s="204">
        <f>+AG5</f>
        <v>0</v>
      </c>
      <c r="BM5" s="205"/>
      <c r="BN5" s="206">
        <f t="shared" si="16"/>
        <v>35000000</v>
      </c>
      <c r="BO5" s="68"/>
      <c r="BP5" s="68"/>
      <c r="BQ5" s="116"/>
      <c r="BR5" s="68"/>
      <c r="BS5" s="59"/>
      <c r="BT5" s="62"/>
      <c r="BU5" s="61"/>
      <c r="BV5" s="61"/>
      <c r="BW5" s="61"/>
      <c r="BX5" s="62"/>
      <c r="BY5" s="72"/>
      <c r="BZ5" s="72"/>
      <c r="CA5" s="73"/>
      <c r="CB5" s="73"/>
      <c r="CC5" s="73"/>
      <c r="CD5" s="74"/>
      <c r="CE5" s="75">
        <f t="shared" si="17"/>
        <v>43049</v>
      </c>
      <c r="CF5" s="76"/>
      <c r="CG5" s="50"/>
      <c r="CH5" s="74"/>
      <c r="CI5" s="77" t="e">
        <f>+SUMIFS(#REF!,#REF!,AC5)</f>
        <v>#REF!</v>
      </c>
      <c r="CJ5" s="78" t="e">
        <f>+SUMIFS(#REF!,#REF!,AT5)+SUMIFS(#REF!,#REF!,AZ5)+SUMIFS(#REF!,#REF!,BF5)</f>
        <v>#REF!</v>
      </c>
      <c r="CK5" s="79" t="e">
        <f t="shared" si="18"/>
        <v>#REF!</v>
      </c>
      <c r="CL5" s="80"/>
      <c r="CM5" s="81" t="str">
        <f t="shared" si="19"/>
        <v>EJECUCIÓN</v>
      </c>
      <c r="CN5" s="82"/>
      <c r="CO5" s="83">
        <f t="shared" si="20"/>
        <v>42746</v>
      </c>
      <c r="CP5" s="81">
        <f t="shared" si="21"/>
        <v>43049</v>
      </c>
      <c r="CQ5" s="84">
        <f t="shared" si="22"/>
        <v>303</v>
      </c>
      <c r="CR5" s="84">
        <f t="shared" si="23"/>
        <v>-469</v>
      </c>
      <c r="CS5" s="85">
        <f t="shared" si="24"/>
        <v>-154.78547854785478</v>
      </c>
      <c r="CT5" s="813"/>
      <c r="CU5" s="84">
        <f t="shared" si="25"/>
        <v>-154.78547854785478</v>
      </c>
      <c r="CV5" s="86" t="e">
        <f t="shared" si="26"/>
        <v>#REF!</v>
      </c>
    </row>
    <row r="6" spans="1:100" s="50" customFormat="1" ht="63.75" x14ac:dyDescent="0.25">
      <c r="A6" s="50" t="s">
        <v>2404</v>
      </c>
      <c r="B6" s="658">
        <f t="shared" si="0"/>
        <v>5</v>
      </c>
      <c r="C6" s="423" t="s">
        <v>1609</v>
      </c>
      <c r="D6" s="390" t="s">
        <v>2965</v>
      </c>
      <c r="E6" s="503" t="s">
        <v>1495</v>
      </c>
      <c r="F6" s="426">
        <v>42745</v>
      </c>
      <c r="G6" s="760" t="s">
        <v>1499</v>
      </c>
      <c r="H6" s="760" t="s">
        <v>1525</v>
      </c>
      <c r="I6" s="30" t="s">
        <v>2257</v>
      </c>
      <c r="J6" s="207" t="s">
        <v>3083</v>
      </c>
      <c r="K6" s="429">
        <v>27</v>
      </c>
      <c r="L6" s="47">
        <v>801615</v>
      </c>
      <c r="M6" s="428" t="s">
        <v>1910</v>
      </c>
      <c r="N6" s="786">
        <v>16000000</v>
      </c>
      <c r="O6" s="423" t="s">
        <v>2966</v>
      </c>
      <c r="P6" s="403" t="s">
        <v>1487</v>
      </c>
      <c r="Q6" s="289" t="s">
        <v>1480</v>
      </c>
      <c r="R6" s="764" t="s">
        <v>1481</v>
      </c>
      <c r="S6" s="191">
        <v>5</v>
      </c>
      <c r="T6" s="426">
        <v>42746</v>
      </c>
      <c r="U6" s="426">
        <v>42746</v>
      </c>
      <c r="V6" s="399"/>
      <c r="W6" s="765" t="s">
        <v>1483</v>
      </c>
      <c r="X6" s="765" t="s">
        <v>1484</v>
      </c>
      <c r="Y6" s="765" t="s">
        <v>1484</v>
      </c>
      <c r="Z6" s="765" t="s">
        <v>1485</v>
      </c>
      <c r="AA6" s="115">
        <v>39567488</v>
      </c>
      <c r="AB6" s="402"/>
      <c r="AC6" s="425">
        <v>18617</v>
      </c>
      <c r="AD6" s="426">
        <v>42746</v>
      </c>
      <c r="AE6" s="50">
        <v>4000000</v>
      </c>
      <c r="AF6" s="88">
        <v>16000000</v>
      </c>
      <c r="AG6" s="117"/>
      <c r="AH6" s="117"/>
      <c r="AI6" s="400">
        <f t="shared" si="14"/>
        <v>16000000</v>
      </c>
      <c r="AJ6" s="158" t="s">
        <v>22</v>
      </c>
      <c r="AK6" s="158" t="s">
        <v>67</v>
      </c>
      <c r="AL6" s="158" t="s">
        <v>67</v>
      </c>
      <c r="AM6" s="158" t="s">
        <v>67</v>
      </c>
      <c r="AN6" s="426" t="s">
        <v>67</v>
      </c>
      <c r="AO6" s="426">
        <v>42746</v>
      </c>
      <c r="AP6" s="697">
        <v>42865</v>
      </c>
      <c r="AQ6" s="7">
        <f t="shared" si="15"/>
        <v>119</v>
      </c>
      <c r="AR6" s="765" t="s">
        <v>41</v>
      </c>
      <c r="AS6" s="291">
        <v>24433491</v>
      </c>
      <c r="AT6" s="409"/>
      <c r="AU6" s="58"/>
      <c r="AV6" s="59"/>
      <c r="AW6" s="87"/>
      <c r="AX6" s="58"/>
      <c r="AY6" s="59"/>
      <c r="AZ6" s="60"/>
      <c r="BA6" s="61"/>
      <c r="BB6" s="62"/>
      <c r="BC6" s="62"/>
      <c r="BD6" s="63"/>
      <c r="BE6" s="62"/>
      <c r="BF6" s="64"/>
      <c r="BG6" s="64"/>
      <c r="BH6" s="65"/>
      <c r="BI6" s="66"/>
      <c r="BJ6" s="67"/>
      <c r="BK6" s="66"/>
      <c r="BL6" s="204"/>
      <c r="BM6" s="205"/>
      <c r="BN6" s="206">
        <f t="shared" si="16"/>
        <v>16000000</v>
      </c>
      <c r="BO6" s="68"/>
      <c r="BP6" s="68"/>
      <c r="BQ6" s="116"/>
      <c r="BR6" s="68"/>
      <c r="BS6" s="59"/>
      <c r="BT6" s="62"/>
      <c r="BU6" s="61"/>
      <c r="BV6" s="61"/>
      <c r="BW6" s="61"/>
      <c r="BX6" s="62"/>
      <c r="BY6" s="72"/>
      <c r="BZ6" s="72"/>
      <c r="CA6" s="73"/>
      <c r="CB6" s="73"/>
      <c r="CC6" s="73"/>
      <c r="CD6" s="74"/>
      <c r="CE6" s="75">
        <f t="shared" si="17"/>
        <v>42865</v>
      </c>
      <c r="CF6" s="76"/>
      <c r="CH6" s="74"/>
      <c r="CI6" s="77" t="e">
        <f>+SUMIFS(#REF!,#REF!,AC6)</f>
        <v>#REF!</v>
      </c>
      <c r="CJ6" s="78" t="e">
        <f>+SUMIFS(#REF!,#REF!,AT6)+SUMIFS(#REF!,#REF!,AZ6)+SUMIFS(#REF!,#REF!,BF6)</f>
        <v>#REF!</v>
      </c>
      <c r="CK6" s="79" t="e">
        <f t="shared" si="18"/>
        <v>#REF!</v>
      </c>
      <c r="CL6" s="80"/>
      <c r="CM6" s="81" t="str">
        <f t="shared" si="19"/>
        <v>EJECUCIÓN</v>
      </c>
      <c r="CN6" s="82"/>
      <c r="CO6" s="83">
        <f t="shared" si="20"/>
        <v>42746</v>
      </c>
      <c r="CP6" s="81">
        <f t="shared" si="21"/>
        <v>42865</v>
      </c>
      <c r="CQ6" s="84">
        <f t="shared" si="22"/>
        <v>119</v>
      </c>
      <c r="CR6" s="84">
        <f t="shared" si="23"/>
        <v>-469</v>
      </c>
      <c r="CS6" s="85">
        <f t="shared" si="24"/>
        <v>-394.11764705882354</v>
      </c>
      <c r="CT6" s="813"/>
      <c r="CU6" s="84">
        <f t="shared" si="25"/>
        <v>-394.11764705882354</v>
      </c>
      <c r="CV6" s="86" t="e">
        <f t="shared" si="26"/>
        <v>#REF!</v>
      </c>
    </row>
    <row r="7" spans="1:100" s="50" customFormat="1" ht="89.25" x14ac:dyDescent="0.25">
      <c r="A7" s="50" t="s">
        <v>2404</v>
      </c>
      <c r="B7" s="658">
        <f t="shared" si="0"/>
        <v>6</v>
      </c>
      <c r="C7" s="423" t="s">
        <v>1609</v>
      </c>
      <c r="D7" s="390" t="s">
        <v>2961</v>
      </c>
      <c r="E7" s="503" t="s">
        <v>1493</v>
      </c>
      <c r="F7" s="426">
        <v>42745</v>
      </c>
      <c r="G7" s="760" t="s">
        <v>1499</v>
      </c>
      <c r="H7" s="760" t="s">
        <v>1525</v>
      </c>
      <c r="I7" s="30" t="s">
        <v>2257</v>
      </c>
      <c r="J7" s="207" t="s">
        <v>3084</v>
      </c>
      <c r="K7" s="429">
        <v>24</v>
      </c>
      <c r="L7" s="47">
        <v>801116</v>
      </c>
      <c r="M7" s="428" t="s">
        <v>1910</v>
      </c>
      <c r="N7" s="786">
        <v>38500000</v>
      </c>
      <c r="O7" s="423" t="s">
        <v>2962</v>
      </c>
      <c r="P7" s="403" t="s">
        <v>1487</v>
      </c>
      <c r="Q7" s="289" t="s">
        <v>1480</v>
      </c>
      <c r="R7" s="764" t="s">
        <v>1481</v>
      </c>
      <c r="S7" s="191">
        <v>6</v>
      </c>
      <c r="T7" s="426">
        <v>42747</v>
      </c>
      <c r="U7" s="426">
        <v>42747</v>
      </c>
      <c r="V7" s="399"/>
      <c r="W7" s="765" t="s">
        <v>1483</v>
      </c>
      <c r="X7" s="765" t="s">
        <v>1484</v>
      </c>
      <c r="Y7" s="765" t="s">
        <v>1484</v>
      </c>
      <c r="Z7" s="765" t="s">
        <v>1737</v>
      </c>
      <c r="AA7" s="115">
        <v>3001080</v>
      </c>
      <c r="AB7" s="402"/>
      <c r="AC7" s="425">
        <v>19317</v>
      </c>
      <c r="AD7" s="426">
        <v>42747</v>
      </c>
      <c r="AE7" s="50">
        <v>3500000</v>
      </c>
      <c r="AF7" s="88">
        <v>38500000</v>
      </c>
      <c r="AG7" s="117"/>
      <c r="AH7" s="117"/>
      <c r="AI7" s="400">
        <f t="shared" si="14"/>
        <v>38500000</v>
      </c>
      <c r="AJ7" s="158" t="s">
        <v>22</v>
      </c>
      <c r="AK7" s="158" t="s">
        <v>67</v>
      </c>
      <c r="AL7" s="158" t="s">
        <v>67</v>
      </c>
      <c r="AM7" s="158" t="s">
        <v>67</v>
      </c>
      <c r="AN7" s="426" t="s">
        <v>67</v>
      </c>
      <c r="AO7" s="426">
        <v>42747</v>
      </c>
      <c r="AP7" s="697">
        <v>43080</v>
      </c>
      <c r="AQ7" s="7">
        <f t="shared" si="15"/>
        <v>333</v>
      </c>
      <c r="AR7" s="765" t="s">
        <v>2447</v>
      </c>
      <c r="AS7" s="641">
        <v>19462757</v>
      </c>
      <c r="AT7" s="409"/>
      <c r="AU7" s="58"/>
      <c r="AV7" s="59"/>
      <c r="AW7" s="87"/>
      <c r="AX7" s="58"/>
      <c r="AY7" s="59"/>
      <c r="AZ7" s="60"/>
      <c r="BA7" s="61"/>
      <c r="BB7" s="62"/>
      <c r="BC7" s="62"/>
      <c r="BD7" s="63"/>
      <c r="BE7" s="62"/>
      <c r="BF7" s="64"/>
      <c r="BG7" s="64"/>
      <c r="BH7" s="65"/>
      <c r="BI7" s="66"/>
      <c r="BJ7" s="67"/>
      <c r="BK7" s="66"/>
      <c r="BL7" s="204"/>
      <c r="BM7" s="205"/>
      <c r="BN7" s="206">
        <f t="shared" si="16"/>
        <v>38500000</v>
      </c>
      <c r="BO7" s="68"/>
      <c r="BP7" s="68"/>
      <c r="BQ7" s="116"/>
      <c r="BR7" s="68"/>
      <c r="BS7" s="59"/>
      <c r="BT7" s="62"/>
      <c r="BU7" s="61"/>
      <c r="BV7" s="61"/>
      <c r="BW7" s="61"/>
      <c r="BX7" s="62"/>
      <c r="BY7" s="72"/>
      <c r="BZ7" s="72"/>
      <c r="CA7" s="73"/>
      <c r="CB7" s="73"/>
      <c r="CC7" s="73"/>
      <c r="CD7" s="74"/>
      <c r="CE7" s="75">
        <f t="shared" si="17"/>
        <v>43080</v>
      </c>
      <c r="CF7" s="76"/>
      <c r="CH7" s="74"/>
      <c r="CI7" s="77" t="e">
        <f>+SUMIFS(#REF!,#REF!,AC7)</f>
        <v>#REF!</v>
      </c>
      <c r="CJ7" s="78" t="e">
        <f>+SUMIFS(#REF!,#REF!,AT7)+SUMIFS(#REF!,#REF!,AZ7)+SUMIFS(#REF!,#REF!,BF7)</f>
        <v>#REF!</v>
      </c>
      <c r="CK7" s="79" t="e">
        <f t="shared" si="18"/>
        <v>#REF!</v>
      </c>
      <c r="CL7" s="80"/>
      <c r="CM7" s="81" t="str">
        <f t="shared" si="19"/>
        <v>EJECUCIÓN</v>
      </c>
      <c r="CN7" s="82"/>
      <c r="CO7" s="83">
        <f t="shared" si="20"/>
        <v>42747</v>
      </c>
      <c r="CP7" s="81">
        <f t="shared" si="21"/>
        <v>43080</v>
      </c>
      <c r="CQ7" s="84">
        <f t="shared" si="22"/>
        <v>333</v>
      </c>
      <c r="CR7" s="84">
        <f t="shared" si="23"/>
        <v>-470</v>
      </c>
      <c r="CS7" s="85">
        <f t="shared" si="24"/>
        <v>-141.14114114114113</v>
      </c>
      <c r="CT7" s="813"/>
      <c r="CU7" s="84">
        <f t="shared" si="25"/>
        <v>-141.14114114114113</v>
      </c>
      <c r="CV7" s="86" t="e">
        <f t="shared" si="26"/>
        <v>#REF!</v>
      </c>
    </row>
    <row r="8" spans="1:100" s="50" customFormat="1" ht="51" x14ac:dyDescent="0.25">
      <c r="A8" s="50" t="s">
        <v>2404</v>
      </c>
      <c r="B8" s="658">
        <f t="shared" si="0"/>
        <v>7</v>
      </c>
      <c r="C8" s="423" t="s">
        <v>1609</v>
      </c>
      <c r="D8" s="390" t="s">
        <v>2963</v>
      </c>
      <c r="E8" s="503" t="s">
        <v>1494</v>
      </c>
      <c r="F8" s="426">
        <v>42745</v>
      </c>
      <c r="G8" s="760" t="s">
        <v>1499</v>
      </c>
      <c r="H8" s="760" t="s">
        <v>1525</v>
      </c>
      <c r="I8" s="30" t="s">
        <v>1908</v>
      </c>
      <c r="J8" s="207" t="s">
        <v>3085</v>
      </c>
      <c r="K8" s="429">
        <v>22</v>
      </c>
      <c r="L8" s="47">
        <v>801615</v>
      </c>
      <c r="M8" s="428" t="s">
        <v>1910</v>
      </c>
      <c r="N8" s="786">
        <v>40250000</v>
      </c>
      <c r="O8" s="423" t="s">
        <v>2964</v>
      </c>
      <c r="P8" s="403" t="s">
        <v>1487</v>
      </c>
      <c r="Q8" s="289" t="s">
        <v>1480</v>
      </c>
      <c r="R8" s="764" t="s">
        <v>1481</v>
      </c>
      <c r="S8" s="191">
        <v>7</v>
      </c>
      <c r="T8" s="426">
        <v>42748</v>
      </c>
      <c r="U8" s="426">
        <v>42748</v>
      </c>
      <c r="V8" s="399"/>
      <c r="W8" s="765" t="s">
        <v>1483</v>
      </c>
      <c r="X8" s="765" t="s">
        <v>1484</v>
      </c>
      <c r="Y8" s="765" t="s">
        <v>1484</v>
      </c>
      <c r="Z8" s="765" t="s">
        <v>42</v>
      </c>
      <c r="AA8" s="115">
        <v>93366585</v>
      </c>
      <c r="AB8" s="402"/>
      <c r="AC8" s="425">
        <v>19617</v>
      </c>
      <c r="AD8" s="426">
        <v>42748</v>
      </c>
      <c r="AE8" s="50">
        <v>3500000</v>
      </c>
      <c r="AF8" s="88">
        <v>40250000</v>
      </c>
      <c r="AG8" s="117"/>
      <c r="AH8" s="117"/>
      <c r="AI8" s="400">
        <f t="shared" si="14"/>
        <v>40250000</v>
      </c>
      <c r="AJ8" s="158" t="s">
        <v>22</v>
      </c>
      <c r="AK8" s="158" t="s">
        <v>67</v>
      </c>
      <c r="AL8" s="158" t="s">
        <v>67</v>
      </c>
      <c r="AM8" s="158" t="s">
        <v>67</v>
      </c>
      <c r="AN8" s="426" t="s">
        <v>67</v>
      </c>
      <c r="AO8" s="426">
        <v>42748</v>
      </c>
      <c r="AP8" s="697">
        <v>43100</v>
      </c>
      <c r="AQ8" s="7">
        <f t="shared" si="15"/>
        <v>352</v>
      </c>
      <c r="AR8" s="765" t="s">
        <v>58</v>
      </c>
      <c r="AS8" s="291">
        <v>79572017</v>
      </c>
      <c r="AT8" s="409"/>
      <c r="AU8" s="58"/>
      <c r="AV8" s="59"/>
      <c r="AW8" s="87"/>
      <c r="AX8" s="58"/>
      <c r="AY8" s="59"/>
      <c r="AZ8" s="60"/>
      <c r="BA8" s="61"/>
      <c r="BB8" s="62"/>
      <c r="BC8" s="62"/>
      <c r="BD8" s="63"/>
      <c r="BE8" s="62"/>
      <c r="BF8" s="64"/>
      <c r="BG8" s="64"/>
      <c r="BH8" s="65"/>
      <c r="BI8" s="66"/>
      <c r="BJ8" s="67"/>
      <c r="BK8" s="66"/>
      <c r="BL8" s="204"/>
      <c r="BM8" s="205"/>
      <c r="BN8" s="206">
        <f t="shared" si="16"/>
        <v>40250000</v>
      </c>
      <c r="BO8" s="68"/>
      <c r="BP8" s="68"/>
      <c r="BQ8" s="116"/>
      <c r="BR8" s="68"/>
      <c r="BS8" s="59"/>
      <c r="BT8" s="62"/>
      <c r="BU8" s="61"/>
      <c r="BV8" s="61"/>
      <c r="BW8" s="61"/>
      <c r="BX8" s="62"/>
      <c r="BY8" s="72"/>
      <c r="BZ8" s="72"/>
      <c r="CA8" s="73"/>
      <c r="CB8" s="73"/>
      <c r="CC8" s="73"/>
      <c r="CD8" s="74"/>
      <c r="CE8" s="75">
        <f t="shared" si="17"/>
        <v>43100</v>
      </c>
      <c r="CF8" s="76"/>
      <c r="CH8" s="74"/>
      <c r="CI8" s="77" t="e">
        <f>+SUMIFS(#REF!,#REF!,AC8)</f>
        <v>#REF!</v>
      </c>
      <c r="CJ8" s="78" t="e">
        <f>+SUMIFS(#REF!,#REF!,AT8)+SUMIFS(#REF!,#REF!,AZ8)+SUMIFS(#REF!,#REF!,BF8)</f>
        <v>#REF!</v>
      </c>
      <c r="CK8" s="79" t="e">
        <f t="shared" si="18"/>
        <v>#REF!</v>
      </c>
      <c r="CL8" s="80"/>
      <c r="CM8" s="81" t="str">
        <f t="shared" si="19"/>
        <v>EJECUCIÓN</v>
      </c>
      <c r="CN8" s="82"/>
      <c r="CO8" s="83">
        <f t="shared" si="20"/>
        <v>42748</v>
      </c>
      <c r="CP8" s="81">
        <f t="shared" si="21"/>
        <v>43100</v>
      </c>
      <c r="CQ8" s="84">
        <f t="shared" si="22"/>
        <v>352</v>
      </c>
      <c r="CR8" s="84">
        <f t="shared" si="23"/>
        <v>-471</v>
      </c>
      <c r="CS8" s="85">
        <f t="shared" si="24"/>
        <v>-133.80681818181819</v>
      </c>
      <c r="CT8" s="813"/>
      <c r="CU8" s="84">
        <f t="shared" si="25"/>
        <v>-133.80681818181819</v>
      </c>
      <c r="CV8" s="86" t="e">
        <f t="shared" si="26"/>
        <v>#REF!</v>
      </c>
    </row>
    <row r="9" spans="1:100" s="50" customFormat="1" ht="76.5" x14ac:dyDescent="0.25">
      <c r="A9" s="50" t="s">
        <v>2404</v>
      </c>
      <c r="B9" s="658">
        <f t="shared" si="0"/>
        <v>8</v>
      </c>
      <c r="C9" s="423" t="s">
        <v>1609</v>
      </c>
      <c r="D9" s="390" t="s">
        <v>2969</v>
      </c>
      <c r="E9" s="507" t="s">
        <v>1965</v>
      </c>
      <c r="F9" s="426">
        <v>42747</v>
      </c>
      <c r="G9" s="760" t="s">
        <v>1499</v>
      </c>
      <c r="H9" s="760" t="s">
        <v>1525</v>
      </c>
      <c r="I9" s="30" t="s">
        <v>2257</v>
      </c>
      <c r="J9" s="207" t="s">
        <v>3086</v>
      </c>
      <c r="K9" s="429">
        <v>25</v>
      </c>
      <c r="L9" s="47">
        <v>801615</v>
      </c>
      <c r="M9" s="428" t="s">
        <v>1910</v>
      </c>
      <c r="N9" s="786">
        <v>33000000</v>
      </c>
      <c r="O9" s="423" t="s">
        <v>2970</v>
      </c>
      <c r="P9" s="403" t="s">
        <v>1487</v>
      </c>
      <c r="Q9" s="289" t="s">
        <v>1480</v>
      </c>
      <c r="R9" s="764" t="s">
        <v>1481</v>
      </c>
      <c r="S9" s="191">
        <v>8</v>
      </c>
      <c r="T9" s="426">
        <v>42748</v>
      </c>
      <c r="U9" s="426">
        <v>42748</v>
      </c>
      <c r="V9" s="399"/>
      <c r="W9" s="765" t="s">
        <v>1483</v>
      </c>
      <c r="X9" s="765" t="s">
        <v>1484</v>
      </c>
      <c r="Y9" s="765" t="s">
        <v>1484</v>
      </c>
      <c r="Z9" s="765" t="s">
        <v>2129</v>
      </c>
      <c r="AA9" s="115">
        <v>33000000</v>
      </c>
      <c r="AB9" s="402"/>
      <c r="AC9" s="425">
        <v>19717</v>
      </c>
      <c r="AD9" s="426">
        <v>42748</v>
      </c>
      <c r="AE9" s="50">
        <v>3000000</v>
      </c>
      <c r="AF9" s="88">
        <v>33000000</v>
      </c>
      <c r="AG9" s="117"/>
      <c r="AH9" s="117"/>
      <c r="AI9" s="400">
        <f t="shared" si="14"/>
        <v>33000000</v>
      </c>
      <c r="AJ9" s="158" t="s">
        <v>22</v>
      </c>
      <c r="AK9" s="158" t="s">
        <v>67</v>
      </c>
      <c r="AL9" s="158" t="s">
        <v>67</v>
      </c>
      <c r="AM9" s="158" t="s">
        <v>67</v>
      </c>
      <c r="AN9" s="426" t="s">
        <v>67</v>
      </c>
      <c r="AO9" s="426">
        <v>42748</v>
      </c>
      <c r="AP9" s="697">
        <v>43081</v>
      </c>
      <c r="AQ9" s="7">
        <f t="shared" si="15"/>
        <v>333</v>
      </c>
      <c r="AR9" s="765" t="s">
        <v>4185</v>
      </c>
      <c r="AS9" s="56">
        <v>1020712442</v>
      </c>
      <c r="AT9" s="409"/>
      <c r="AU9" s="58"/>
      <c r="AV9" s="59"/>
      <c r="AW9" s="87"/>
      <c r="AX9" s="58"/>
      <c r="AY9" s="59"/>
      <c r="AZ9" s="60"/>
      <c r="BA9" s="61"/>
      <c r="BB9" s="62"/>
      <c r="BC9" s="62"/>
      <c r="BD9" s="63"/>
      <c r="BE9" s="62"/>
      <c r="BF9" s="64"/>
      <c r="BG9" s="64"/>
      <c r="BH9" s="65"/>
      <c r="BI9" s="66"/>
      <c r="BJ9" s="67"/>
      <c r="BK9" s="66"/>
      <c r="BL9" s="204"/>
      <c r="BM9" s="205"/>
      <c r="BN9" s="206">
        <f t="shared" si="16"/>
        <v>33000000</v>
      </c>
      <c r="BO9" s="68"/>
      <c r="BP9" s="68"/>
      <c r="BQ9" s="116"/>
      <c r="BR9" s="68"/>
      <c r="BS9" s="59"/>
      <c r="BT9" s="62"/>
      <c r="BU9" s="61"/>
      <c r="BV9" s="61"/>
      <c r="BW9" s="61"/>
      <c r="BX9" s="62"/>
      <c r="BY9" s="72"/>
      <c r="BZ9" s="72"/>
      <c r="CA9" s="73"/>
      <c r="CB9" s="73"/>
      <c r="CC9" s="73"/>
      <c r="CD9" s="74"/>
      <c r="CE9" s="75">
        <f t="shared" si="17"/>
        <v>43081</v>
      </c>
      <c r="CF9" s="76"/>
      <c r="CH9" s="74"/>
      <c r="CI9" s="77" t="e">
        <f>+SUMIFS(#REF!,#REF!,AC9)</f>
        <v>#REF!</v>
      </c>
      <c r="CJ9" s="78" t="e">
        <f>+SUMIFS(#REF!,#REF!,AT9)+SUMIFS(#REF!,#REF!,AZ9)+SUMIFS(#REF!,#REF!,BF9)</f>
        <v>#REF!</v>
      </c>
      <c r="CK9" s="79" t="e">
        <f t="shared" si="18"/>
        <v>#REF!</v>
      </c>
      <c r="CL9" s="80"/>
      <c r="CM9" s="81" t="str">
        <f t="shared" si="19"/>
        <v>EJECUCIÓN</v>
      </c>
      <c r="CN9" s="82"/>
      <c r="CO9" s="83">
        <f t="shared" si="20"/>
        <v>42748</v>
      </c>
      <c r="CP9" s="81">
        <f t="shared" si="21"/>
        <v>43081</v>
      </c>
      <c r="CQ9" s="84">
        <f t="shared" si="22"/>
        <v>333</v>
      </c>
      <c r="CR9" s="84">
        <f t="shared" si="23"/>
        <v>-471</v>
      </c>
      <c r="CS9" s="85">
        <f t="shared" si="24"/>
        <v>-141.44144144144144</v>
      </c>
      <c r="CT9" s="813"/>
      <c r="CU9" s="84">
        <f t="shared" si="25"/>
        <v>-141.44144144144144</v>
      </c>
      <c r="CV9" s="86" t="e">
        <f t="shared" si="26"/>
        <v>#REF!</v>
      </c>
    </row>
    <row r="10" spans="1:100" s="50" customFormat="1" ht="51" x14ac:dyDescent="0.25">
      <c r="A10" s="50" t="s">
        <v>2404</v>
      </c>
      <c r="B10" s="658">
        <f t="shared" si="0"/>
        <v>9</v>
      </c>
      <c r="C10" s="423" t="s">
        <v>1609</v>
      </c>
      <c r="D10" s="390" t="s">
        <v>2967</v>
      </c>
      <c r="E10" s="503" t="s">
        <v>1498</v>
      </c>
      <c r="F10" s="426">
        <v>42746</v>
      </c>
      <c r="G10" s="760" t="s">
        <v>1499</v>
      </c>
      <c r="H10" s="760" t="s">
        <v>1525</v>
      </c>
      <c r="I10" s="30" t="s">
        <v>212</v>
      </c>
      <c r="J10" s="207" t="s">
        <v>3087</v>
      </c>
      <c r="K10" s="429">
        <v>21</v>
      </c>
      <c r="L10" s="47">
        <v>801615</v>
      </c>
      <c r="M10" s="428" t="s">
        <v>1910</v>
      </c>
      <c r="N10" s="786">
        <v>46200000</v>
      </c>
      <c r="O10" s="423" t="s">
        <v>2968</v>
      </c>
      <c r="P10" s="403" t="s">
        <v>1487</v>
      </c>
      <c r="Q10" s="289" t="s">
        <v>1480</v>
      </c>
      <c r="R10" s="764" t="s">
        <v>1481</v>
      </c>
      <c r="S10" s="191">
        <v>9</v>
      </c>
      <c r="T10" s="426">
        <v>42748</v>
      </c>
      <c r="U10" s="426">
        <v>42748</v>
      </c>
      <c r="V10" s="399"/>
      <c r="W10" s="765" t="s">
        <v>1483</v>
      </c>
      <c r="X10" s="765" t="s">
        <v>1484</v>
      </c>
      <c r="Y10" s="765" t="s">
        <v>1484</v>
      </c>
      <c r="Z10" s="765" t="s">
        <v>1932</v>
      </c>
      <c r="AA10" s="115">
        <v>79865008</v>
      </c>
      <c r="AB10" s="402"/>
      <c r="AC10" s="425">
        <v>20117</v>
      </c>
      <c r="AD10" s="426">
        <v>42748</v>
      </c>
      <c r="AE10" s="50">
        <v>4200000</v>
      </c>
      <c r="AF10" s="88">
        <v>46200000</v>
      </c>
      <c r="AG10" s="117"/>
      <c r="AH10" s="117"/>
      <c r="AI10" s="400">
        <f t="shared" si="14"/>
        <v>46200000</v>
      </c>
      <c r="AJ10" s="158" t="s">
        <v>22</v>
      </c>
      <c r="AK10" s="158" t="s">
        <v>67</v>
      </c>
      <c r="AL10" s="158" t="s">
        <v>67</v>
      </c>
      <c r="AM10" s="158" t="s">
        <v>67</v>
      </c>
      <c r="AN10" s="426" t="s">
        <v>67</v>
      </c>
      <c r="AO10" s="426">
        <v>42751</v>
      </c>
      <c r="AP10" s="697">
        <v>43084</v>
      </c>
      <c r="AQ10" s="7">
        <f t="shared" si="15"/>
        <v>333</v>
      </c>
      <c r="AR10" s="765" t="s">
        <v>96</v>
      </c>
      <c r="AS10" s="291">
        <v>94486941</v>
      </c>
      <c r="AT10" s="409"/>
      <c r="AU10" s="58"/>
      <c r="AV10" s="59"/>
      <c r="AW10" s="87"/>
      <c r="AX10" s="58"/>
      <c r="AY10" s="59"/>
      <c r="AZ10" s="60"/>
      <c r="BA10" s="61"/>
      <c r="BB10" s="62"/>
      <c r="BC10" s="62"/>
      <c r="BD10" s="63"/>
      <c r="BE10" s="62"/>
      <c r="BF10" s="64"/>
      <c r="BG10" s="64"/>
      <c r="BH10" s="65"/>
      <c r="BI10" s="66"/>
      <c r="BJ10" s="67"/>
      <c r="BK10" s="66"/>
      <c r="BL10" s="204"/>
      <c r="BM10" s="205"/>
      <c r="BN10" s="206">
        <f t="shared" si="16"/>
        <v>46200000</v>
      </c>
      <c r="BO10" s="68"/>
      <c r="BP10" s="68"/>
      <c r="BQ10" s="116"/>
      <c r="BR10" s="68"/>
      <c r="BS10" s="59"/>
      <c r="BT10" s="62"/>
      <c r="BU10" s="61"/>
      <c r="BV10" s="61"/>
      <c r="BW10" s="61"/>
      <c r="BX10" s="62"/>
      <c r="BY10" s="72"/>
      <c r="BZ10" s="72"/>
      <c r="CA10" s="73"/>
      <c r="CB10" s="73"/>
      <c r="CC10" s="73"/>
      <c r="CD10" s="74"/>
      <c r="CE10" s="75">
        <f t="shared" si="17"/>
        <v>43084</v>
      </c>
      <c r="CF10" s="76"/>
      <c r="CH10" s="74"/>
      <c r="CI10" s="77" t="e">
        <f>+SUMIFS(#REF!,#REF!,AC10)</f>
        <v>#REF!</v>
      </c>
      <c r="CJ10" s="78" t="e">
        <f>+SUMIFS(#REF!,#REF!,AT10)+SUMIFS(#REF!,#REF!,AZ10)+SUMIFS(#REF!,#REF!,BF10)</f>
        <v>#REF!</v>
      </c>
      <c r="CK10" s="79" t="e">
        <f t="shared" si="18"/>
        <v>#REF!</v>
      </c>
      <c r="CL10" s="80"/>
      <c r="CM10" s="81" t="str">
        <f t="shared" si="19"/>
        <v>EJECUCIÓN</v>
      </c>
      <c r="CN10" s="82"/>
      <c r="CO10" s="83">
        <f t="shared" si="20"/>
        <v>42751</v>
      </c>
      <c r="CP10" s="81">
        <f t="shared" si="21"/>
        <v>43084</v>
      </c>
      <c r="CQ10" s="84">
        <f t="shared" si="22"/>
        <v>333</v>
      </c>
      <c r="CR10" s="84">
        <f t="shared" si="23"/>
        <v>-474</v>
      </c>
      <c r="CS10" s="85">
        <f t="shared" si="24"/>
        <v>-142.34234234234233</v>
      </c>
      <c r="CT10" s="813"/>
      <c r="CU10" s="84">
        <f t="shared" si="25"/>
        <v>-142.34234234234233</v>
      </c>
      <c r="CV10" s="86" t="e">
        <f t="shared" si="26"/>
        <v>#REF!</v>
      </c>
    </row>
    <row r="11" spans="1:100" s="52" customFormat="1" ht="89.25" x14ac:dyDescent="0.25">
      <c r="A11" s="431" t="s">
        <v>2404</v>
      </c>
      <c r="B11" s="658">
        <f t="shared" si="0"/>
        <v>10</v>
      </c>
      <c r="C11" s="418" t="s">
        <v>1610</v>
      </c>
      <c r="D11" s="432" t="s">
        <v>2936</v>
      </c>
      <c r="E11" s="502" t="s">
        <v>1497</v>
      </c>
      <c r="F11" s="415">
        <v>42740</v>
      </c>
      <c r="G11" s="767" t="s">
        <v>1499</v>
      </c>
      <c r="H11" s="767" t="s">
        <v>1525</v>
      </c>
      <c r="I11" s="768" t="s">
        <v>2257</v>
      </c>
      <c r="J11" s="435" t="s">
        <v>2937</v>
      </c>
      <c r="K11" s="414">
        <v>77</v>
      </c>
      <c r="L11" s="436">
        <v>801116</v>
      </c>
      <c r="M11" s="435" t="s">
        <v>1479</v>
      </c>
      <c r="N11" s="785">
        <v>32000000</v>
      </c>
      <c r="O11" s="418" t="s">
        <v>2938</v>
      </c>
      <c r="P11" s="419" t="s">
        <v>1487</v>
      </c>
      <c r="Q11" s="771" t="s">
        <v>1480</v>
      </c>
      <c r="R11" s="488" t="s">
        <v>1481</v>
      </c>
      <c r="S11" s="441">
        <v>10</v>
      </c>
      <c r="T11" s="415">
        <v>42748</v>
      </c>
      <c r="U11" s="415">
        <v>42748</v>
      </c>
      <c r="V11" s="442">
        <f t="shared" ref="V11:V24" si="27">T11-U11</f>
        <v>0</v>
      </c>
      <c r="W11" s="769" t="s">
        <v>1483</v>
      </c>
      <c r="X11" s="769" t="s">
        <v>1484</v>
      </c>
      <c r="Y11" s="769" t="s">
        <v>1484</v>
      </c>
      <c r="Z11" s="769" t="s">
        <v>1508</v>
      </c>
      <c r="AA11" s="443">
        <v>1015435</v>
      </c>
      <c r="AB11" s="416"/>
      <c r="AC11" s="417">
        <v>20217</v>
      </c>
      <c r="AD11" s="415">
        <v>42748</v>
      </c>
      <c r="AE11" s="408">
        <v>4000000</v>
      </c>
      <c r="AF11" s="481">
        <v>32000000</v>
      </c>
      <c r="AG11" s="444"/>
      <c r="AH11" s="444"/>
      <c r="AI11" s="445">
        <f t="shared" si="14"/>
        <v>32000000</v>
      </c>
      <c r="AJ11" s="446" t="s">
        <v>22</v>
      </c>
      <c r="AK11" s="446" t="s">
        <v>67</v>
      </c>
      <c r="AL11" s="446" t="s">
        <v>67</v>
      </c>
      <c r="AM11" s="446" t="s">
        <v>67</v>
      </c>
      <c r="AN11" s="415" t="s">
        <v>67</v>
      </c>
      <c r="AO11" s="415">
        <v>42748</v>
      </c>
      <c r="AP11" s="650">
        <v>42990</v>
      </c>
      <c r="AQ11" s="7">
        <f t="shared" si="15"/>
        <v>242</v>
      </c>
      <c r="AR11" s="769" t="s">
        <v>678</v>
      </c>
      <c r="AS11" s="448">
        <v>51969566</v>
      </c>
      <c r="AT11" s="449"/>
      <c r="AU11" s="450"/>
      <c r="AV11" s="451"/>
      <c r="AW11" s="452"/>
      <c r="AX11" s="450"/>
      <c r="AY11" s="451"/>
      <c r="AZ11" s="453"/>
      <c r="BA11" s="454"/>
      <c r="BB11" s="455"/>
      <c r="BC11" s="455"/>
      <c r="BD11" s="456"/>
      <c r="BE11" s="455"/>
      <c r="BF11" s="457"/>
      <c r="BG11" s="457"/>
      <c r="BH11" s="458"/>
      <c r="BI11" s="459"/>
      <c r="BJ11" s="460"/>
      <c r="BK11" s="459"/>
      <c r="BL11" s="461">
        <f>+AG11</f>
        <v>0</v>
      </c>
      <c r="BM11" s="462">
        <f>+AV11+BB11+BH11+BL11</f>
        <v>0</v>
      </c>
      <c r="BN11" s="463">
        <f t="shared" si="16"/>
        <v>32000000</v>
      </c>
      <c r="BO11" s="464"/>
      <c r="BP11" s="464"/>
      <c r="BQ11" s="465"/>
      <c r="BR11" s="464"/>
      <c r="BS11" s="451"/>
      <c r="BT11" s="455"/>
      <c r="BU11" s="454"/>
      <c r="BV11" s="454"/>
      <c r="BW11" s="454"/>
      <c r="BX11" s="455"/>
      <c r="BY11" s="466"/>
      <c r="BZ11" s="466"/>
      <c r="CA11" s="467"/>
      <c r="CB11" s="467"/>
      <c r="CC11" s="467"/>
      <c r="CD11" s="468"/>
      <c r="CE11" s="469">
        <f t="shared" si="17"/>
        <v>42990</v>
      </c>
      <c r="CF11" s="470"/>
      <c r="CG11" s="431"/>
      <c r="CH11" s="468"/>
      <c r="CI11" s="471" t="e">
        <f>+SUMIFS(#REF!,#REF!,AC11)</f>
        <v>#REF!</v>
      </c>
      <c r="CJ11" s="472" t="e">
        <f>+SUMIFS(#REF!,#REF!,AT11)+SUMIFS(#REF!,#REF!,AZ11)+SUMIFS(#REF!,#REF!,BF11)</f>
        <v>#REF!</v>
      </c>
      <c r="CK11" s="473" t="e">
        <f t="shared" si="18"/>
        <v>#REF!</v>
      </c>
      <c r="CL11" s="474"/>
      <c r="CM11" s="475" t="str">
        <f t="shared" si="19"/>
        <v>EJECUCIÓN</v>
      </c>
      <c r="CN11" s="476"/>
      <c r="CO11" s="477">
        <f t="shared" si="20"/>
        <v>42748</v>
      </c>
      <c r="CP11" s="475">
        <f t="shared" si="21"/>
        <v>42990</v>
      </c>
      <c r="CQ11" s="478">
        <f t="shared" si="22"/>
        <v>242</v>
      </c>
      <c r="CR11" s="478">
        <f t="shared" si="23"/>
        <v>-471</v>
      </c>
      <c r="CS11" s="479">
        <f t="shared" si="24"/>
        <v>-194.62809917355372</v>
      </c>
      <c r="CT11" s="813"/>
      <c r="CU11" s="478">
        <f t="shared" si="25"/>
        <v>-194.62809917355372</v>
      </c>
      <c r="CV11" s="480" t="e">
        <f t="shared" si="26"/>
        <v>#REF!</v>
      </c>
    </row>
    <row r="12" spans="1:100" s="52" customFormat="1" ht="51" x14ac:dyDescent="0.25">
      <c r="A12" s="50" t="s">
        <v>2404</v>
      </c>
      <c r="B12" s="658">
        <f t="shared" si="0"/>
        <v>11</v>
      </c>
      <c r="C12" s="423" t="s">
        <v>1610</v>
      </c>
      <c r="D12" s="390" t="s">
        <v>2943</v>
      </c>
      <c r="E12" s="503" t="s">
        <v>2944</v>
      </c>
      <c r="F12" s="426">
        <v>42747</v>
      </c>
      <c r="G12" s="760" t="s">
        <v>1499</v>
      </c>
      <c r="H12" s="760" t="s">
        <v>1525</v>
      </c>
      <c r="I12" s="30" t="s">
        <v>1908</v>
      </c>
      <c r="J12" s="512" t="s">
        <v>3088</v>
      </c>
      <c r="K12" s="429">
        <v>73</v>
      </c>
      <c r="L12" s="47">
        <v>801615</v>
      </c>
      <c r="M12" s="428" t="s">
        <v>1674</v>
      </c>
      <c r="N12" s="786">
        <v>33000000</v>
      </c>
      <c r="O12" s="423" t="s">
        <v>2945</v>
      </c>
      <c r="P12" s="403" t="s">
        <v>1487</v>
      </c>
      <c r="Q12" s="289" t="s">
        <v>1480</v>
      </c>
      <c r="R12" s="764" t="s">
        <v>1481</v>
      </c>
      <c r="S12" s="191">
        <v>11</v>
      </c>
      <c r="T12" s="426">
        <v>42748</v>
      </c>
      <c r="U12" s="426">
        <v>42751</v>
      </c>
      <c r="V12" s="399">
        <f t="shared" si="27"/>
        <v>-3</v>
      </c>
      <c r="W12" s="765" t="s">
        <v>1483</v>
      </c>
      <c r="X12" s="765" t="s">
        <v>1484</v>
      </c>
      <c r="Y12" s="765" t="s">
        <v>1484</v>
      </c>
      <c r="Z12" s="765" t="s">
        <v>1701</v>
      </c>
      <c r="AA12" s="115">
        <v>1018450312</v>
      </c>
      <c r="AB12" s="402"/>
      <c r="AC12" s="425">
        <v>21917</v>
      </c>
      <c r="AD12" s="426">
        <v>42751</v>
      </c>
      <c r="AE12" s="408">
        <v>3300000</v>
      </c>
      <c r="AF12" s="163">
        <v>33000000</v>
      </c>
      <c r="AG12" s="117"/>
      <c r="AH12" s="117"/>
      <c r="AI12" s="400">
        <f t="shared" si="14"/>
        <v>33000000</v>
      </c>
      <c r="AJ12" s="158" t="s">
        <v>22</v>
      </c>
      <c r="AK12" s="158" t="s">
        <v>67</v>
      </c>
      <c r="AL12" s="158" t="s">
        <v>67</v>
      </c>
      <c r="AM12" s="158" t="s">
        <v>67</v>
      </c>
      <c r="AN12" s="426" t="s">
        <v>67</v>
      </c>
      <c r="AO12" s="426">
        <v>42751</v>
      </c>
      <c r="AP12" s="697">
        <v>43054</v>
      </c>
      <c r="AQ12" s="7">
        <f t="shared" si="15"/>
        <v>303</v>
      </c>
      <c r="AR12" s="765" t="s">
        <v>3115</v>
      </c>
      <c r="AS12" s="448">
        <v>39774921</v>
      </c>
      <c r="AT12" s="409"/>
      <c r="AU12" s="58"/>
      <c r="AV12" s="59"/>
      <c r="AW12" s="87"/>
      <c r="AX12" s="58"/>
      <c r="AY12" s="59"/>
      <c r="AZ12" s="60"/>
      <c r="BA12" s="61"/>
      <c r="BB12" s="62"/>
      <c r="BC12" s="62"/>
      <c r="BD12" s="63"/>
      <c r="BE12" s="62"/>
      <c r="BF12" s="64"/>
      <c r="BG12" s="64"/>
      <c r="BH12" s="65"/>
      <c r="BI12" s="66"/>
      <c r="BJ12" s="67"/>
      <c r="BK12" s="66"/>
      <c r="BL12" s="204">
        <f>+AG12</f>
        <v>0</v>
      </c>
      <c r="BM12" s="205"/>
      <c r="BN12" s="206">
        <f t="shared" si="16"/>
        <v>33000000</v>
      </c>
      <c r="BO12" s="68"/>
      <c r="BP12" s="68"/>
      <c r="BQ12" s="116"/>
      <c r="BR12" s="68"/>
      <c r="BS12" s="59"/>
      <c r="BT12" s="62"/>
      <c r="BU12" s="61"/>
      <c r="BV12" s="61"/>
      <c r="BW12" s="61"/>
      <c r="BX12" s="62"/>
      <c r="BY12" s="72"/>
      <c r="BZ12" s="72"/>
      <c r="CA12" s="73"/>
      <c r="CB12" s="73"/>
      <c r="CC12" s="73"/>
      <c r="CD12" s="74"/>
      <c r="CE12" s="75">
        <f t="shared" si="17"/>
        <v>43054</v>
      </c>
      <c r="CF12" s="76"/>
      <c r="CG12" s="50"/>
      <c r="CH12" s="74"/>
      <c r="CI12" s="77" t="e">
        <f>+SUMIFS(#REF!,#REF!,AC12)</f>
        <v>#REF!</v>
      </c>
      <c r="CJ12" s="78" t="e">
        <f>+SUMIFS(#REF!,#REF!,AT12)+SUMIFS(#REF!,#REF!,AZ12)+SUMIFS(#REF!,#REF!,BF12)</f>
        <v>#REF!</v>
      </c>
      <c r="CK12" s="79" t="e">
        <f t="shared" si="18"/>
        <v>#REF!</v>
      </c>
      <c r="CL12" s="80"/>
      <c r="CM12" s="81" t="str">
        <f t="shared" si="19"/>
        <v>EJECUCIÓN</v>
      </c>
      <c r="CN12" s="82"/>
      <c r="CO12" s="83">
        <f t="shared" si="20"/>
        <v>42751</v>
      </c>
      <c r="CP12" s="81">
        <f t="shared" si="21"/>
        <v>43054</v>
      </c>
      <c r="CQ12" s="84">
        <f t="shared" si="22"/>
        <v>303</v>
      </c>
      <c r="CR12" s="84">
        <f t="shared" si="23"/>
        <v>-474</v>
      </c>
      <c r="CS12" s="85">
        <f t="shared" si="24"/>
        <v>-156.43564356435644</v>
      </c>
      <c r="CT12" s="813"/>
      <c r="CU12" s="84">
        <f t="shared" si="25"/>
        <v>-156.43564356435644</v>
      </c>
      <c r="CV12" s="86" t="e">
        <f t="shared" si="26"/>
        <v>#REF!</v>
      </c>
    </row>
    <row r="13" spans="1:100" s="52" customFormat="1" ht="63.75" x14ac:dyDescent="0.25">
      <c r="A13" s="50" t="s">
        <v>2404</v>
      </c>
      <c r="B13" s="658">
        <f t="shared" si="0"/>
        <v>12</v>
      </c>
      <c r="C13" s="423" t="s">
        <v>1610</v>
      </c>
      <c r="D13" s="390" t="s">
        <v>2940</v>
      </c>
      <c r="E13" s="503" t="s">
        <v>2942</v>
      </c>
      <c r="F13" s="426">
        <v>42747</v>
      </c>
      <c r="G13" s="760" t="s">
        <v>1499</v>
      </c>
      <c r="H13" s="760" t="s">
        <v>1525</v>
      </c>
      <c r="I13" s="30" t="s">
        <v>1908</v>
      </c>
      <c r="J13" s="512" t="s">
        <v>3089</v>
      </c>
      <c r="K13" s="429">
        <v>74</v>
      </c>
      <c r="L13" s="47">
        <v>801615</v>
      </c>
      <c r="M13" s="428" t="s">
        <v>1674</v>
      </c>
      <c r="N13" s="786">
        <v>50000000</v>
      </c>
      <c r="O13" s="423" t="s">
        <v>2941</v>
      </c>
      <c r="P13" s="403" t="s">
        <v>1487</v>
      </c>
      <c r="Q13" s="289" t="s">
        <v>1480</v>
      </c>
      <c r="R13" s="764" t="s">
        <v>1481</v>
      </c>
      <c r="S13" s="191">
        <v>12</v>
      </c>
      <c r="T13" s="426">
        <v>42751</v>
      </c>
      <c r="U13" s="426">
        <v>42751</v>
      </c>
      <c r="V13" s="399">
        <f t="shared" si="27"/>
        <v>0</v>
      </c>
      <c r="W13" s="765" t="s">
        <v>1483</v>
      </c>
      <c r="X13" s="765" t="s">
        <v>1484</v>
      </c>
      <c r="Y13" s="765" t="s">
        <v>1484</v>
      </c>
      <c r="Z13" s="765" t="s">
        <v>696</v>
      </c>
      <c r="AA13" s="115">
        <v>52258308</v>
      </c>
      <c r="AB13" s="402"/>
      <c r="AC13" s="425">
        <v>22817</v>
      </c>
      <c r="AD13" s="426">
        <v>42751</v>
      </c>
      <c r="AE13" s="408">
        <v>5000000</v>
      </c>
      <c r="AF13" s="163">
        <v>50000000</v>
      </c>
      <c r="AG13" s="117"/>
      <c r="AH13" s="117"/>
      <c r="AI13" s="400">
        <f t="shared" si="14"/>
        <v>50000000</v>
      </c>
      <c r="AJ13" s="158" t="s">
        <v>22</v>
      </c>
      <c r="AK13" s="158" t="s">
        <v>67</v>
      </c>
      <c r="AL13" s="158" t="s">
        <v>67</v>
      </c>
      <c r="AM13" s="158" t="s">
        <v>67</v>
      </c>
      <c r="AN13" s="426" t="s">
        <v>67</v>
      </c>
      <c r="AO13" s="426">
        <v>42751</v>
      </c>
      <c r="AP13" s="697">
        <v>43054</v>
      </c>
      <c r="AQ13" s="7">
        <f t="shared" si="15"/>
        <v>303</v>
      </c>
      <c r="AR13" s="783" t="s">
        <v>3115</v>
      </c>
      <c r="AS13" s="448">
        <v>39774921</v>
      </c>
      <c r="AT13" s="409"/>
      <c r="AU13" s="58"/>
      <c r="AV13" s="59"/>
      <c r="AW13" s="87"/>
      <c r="AX13" s="58"/>
      <c r="AY13" s="59"/>
      <c r="AZ13" s="60"/>
      <c r="BA13" s="61"/>
      <c r="BB13" s="62"/>
      <c r="BC13" s="62"/>
      <c r="BD13" s="63"/>
      <c r="BE13" s="62"/>
      <c r="BF13" s="64"/>
      <c r="BG13" s="64"/>
      <c r="BH13" s="65"/>
      <c r="BI13" s="66"/>
      <c r="BJ13" s="67"/>
      <c r="BK13" s="66"/>
      <c r="BL13" s="204">
        <f>+AG13</f>
        <v>0</v>
      </c>
      <c r="BM13" s="205">
        <f>+AV13+BB13+BH13+BL13</f>
        <v>0</v>
      </c>
      <c r="BN13" s="206">
        <f t="shared" si="16"/>
        <v>50000000</v>
      </c>
      <c r="BO13" s="68"/>
      <c r="BP13" s="68"/>
      <c r="BQ13" s="116"/>
      <c r="BR13" s="68"/>
      <c r="BS13" s="59"/>
      <c r="BT13" s="62"/>
      <c r="BU13" s="61"/>
      <c r="BV13" s="61"/>
      <c r="BW13" s="61"/>
      <c r="BX13" s="62"/>
      <c r="BY13" s="72"/>
      <c r="BZ13" s="72"/>
      <c r="CA13" s="73"/>
      <c r="CB13" s="73"/>
      <c r="CC13" s="73"/>
      <c r="CD13" s="74"/>
      <c r="CE13" s="75">
        <f t="shared" si="17"/>
        <v>43054</v>
      </c>
      <c r="CF13" s="76"/>
      <c r="CG13" s="50"/>
      <c r="CH13" s="74"/>
      <c r="CI13" s="77" t="e">
        <f>+SUMIFS(#REF!,#REF!,AC13)</f>
        <v>#REF!</v>
      </c>
      <c r="CJ13" s="78" t="e">
        <f>+SUMIFS(#REF!,#REF!,AT13)+SUMIFS(#REF!,#REF!,AZ13)+SUMIFS(#REF!,#REF!,BF13)</f>
        <v>#REF!</v>
      </c>
      <c r="CK13" s="79" t="e">
        <f t="shared" si="18"/>
        <v>#REF!</v>
      </c>
      <c r="CL13" s="80"/>
      <c r="CM13" s="81" t="str">
        <f t="shared" si="19"/>
        <v>EJECUCIÓN</v>
      </c>
      <c r="CN13" s="82"/>
      <c r="CO13" s="83">
        <f t="shared" si="20"/>
        <v>42751</v>
      </c>
      <c r="CP13" s="81">
        <f t="shared" si="21"/>
        <v>43054</v>
      </c>
      <c r="CQ13" s="84">
        <f t="shared" si="22"/>
        <v>303</v>
      </c>
      <c r="CR13" s="84">
        <f t="shared" si="23"/>
        <v>-474</v>
      </c>
      <c r="CS13" s="85">
        <f t="shared" si="24"/>
        <v>-156.43564356435644</v>
      </c>
      <c r="CT13" s="813"/>
      <c r="CU13" s="84">
        <f t="shared" si="25"/>
        <v>-156.43564356435644</v>
      </c>
      <c r="CV13" s="86" t="e">
        <f t="shared" si="26"/>
        <v>#REF!</v>
      </c>
    </row>
    <row r="14" spans="1:100" s="50" customFormat="1" ht="76.5" x14ac:dyDescent="0.25">
      <c r="A14" s="50" t="s">
        <v>2404</v>
      </c>
      <c r="B14" s="658">
        <f t="shared" si="0"/>
        <v>13</v>
      </c>
      <c r="C14" s="423" t="s">
        <v>1609</v>
      </c>
      <c r="D14" s="390" t="s">
        <v>2971</v>
      </c>
      <c r="E14" s="503" t="s">
        <v>2972</v>
      </c>
      <c r="F14" s="426">
        <v>42748</v>
      </c>
      <c r="G14" s="760" t="s">
        <v>1499</v>
      </c>
      <c r="H14" s="760" t="s">
        <v>1525</v>
      </c>
      <c r="I14" s="30" t="s">
        <v>2257</v>
      </c>
      <c r="J14" s="207" t="s">
        <v>2973</v>
      </c>
      <c r="K14" s="429">
        <v>34</v>
      </c>
      <c r="L14" s="47">
        <v>801615</v>
      </c>
      <c r="M14" s="428" t="s">
        <v>1910</v>
      </c>
      <c r="N14" s="786">
        <v>28750000</v>
      </c>
      <c r="O14" s="423" t="s">
        <v>2974</v>
      </c>
      <c r="P14" s="403" t="s">
        <v>1487</v>
      </c>
      <c r="Q14" s="289" t="s">
        <v>1480</v>
      </c>
      <c r="R14" s="764" t="s">
        <v>1481</v>
      </c>
      <c r="S14" s="191">
        <v>13</v>
      </c>
      <c r="T14" s="426">
        <v>42751</v>
      </c>
      <c r="U14" s="426">
        <v>42751</v>
      </c>
      <c r="V14" s="399">
        <f t="shared" si="27"/>
        <v>0</v>
      </c>
      <c r="W14" s="765" t="s">
        <v>1483</v>
      </c>
      <c r="X14" s="765" t="s">
        <v>1484</v>
      </c>
      <c r="Y14" s="765" t="s">
        <v>1484</v>
      </c>
      <c r="Z14" s="765" t="s">
        <v>2163</v>
      </c>
      <c r="AA14" s="115">
        <v>1015409282</v>
      </c>
      <c r="AB14" s="402"/>
      <c r="AC14" s="425">
        <v>23517</v>
      </c>
      <c r="AD14" s="426">
        <v>42751</v>
      </c>
      <c r="AE14" s="50">
        <v>2500000</v>
      </c>
      <c r="AF14" s="88">
        <v>28750000</v>
      </c>
      <c r="AG14" s="117"/>
      <c r="AH14" s="117"/>
      <c r="AI14" s="400">
        <f t="shared" si="14"/>
        <v>28750000</v>
      </c>
      <c r="AJ14" s="158" t="s">
        <v>22</v>
      </c>
      <c r="AK14" s="158" t="s">
        <v>67</v>
      </c>
      <c r="AL14" s="158" t="s">
        <v>67</v>
      </c>
      <c r="AM14" s="158" t="s">
        <v>67</v>
      </c>
      <c r="AN14" s="426" t="s">
        <v>67</v>
      </c>
      <c r="AO14" s="426">
        <v>42751</v>
      </c>
      <c r="AP14" s="697">
        <v>43084</v>
      </c>
      <c r="AQ14" s="7">
        <f t="shared" si="15"/>
        <v>333</v>
      </c>
      <c r="AR14" s="783" t="s">
        <v>4185</v>
      </c>
      <c r="AS14" s="616">
        <v>1020712442</v>
      </c>
      <c r="AT14" s="409"/>
      <c r="AU14" s="58"/>
      <c r="AV14" s="59"/>
      <c r="AW14" s="87"/>
      <c r="AX14" s="58"/>
      <c r="AY14" s="59"/>
      <c r="AZ14" s="60"/>
      <c r="BA14" s="61"/>
      <c r="BB14" s="62"/>
      <c r="BC14" s="62"/>
      <c r="BD14" s="63"/>
      <c r="BE14" s="62"/>
      <c r="BF14" s="64"/>
      <c r="BG14" s="64"/>
      <c r="BH14" s="65"/>
      <c r="BI14" s="66"/>
      <c r="BJ14" s="67"/>
      <c r="BK14" s="66"/>
      <c r="BL14" s="204"/>
      <c r="BM14" s="205"/>
      <c r="BN14" s="206">
        <f t="shared" si="16"/>
        <v>28750000</v>
      </c>
      <c r="BO14" s="68"/>
      <c r="BP14" s="68"/>
      <c r="BQ14" s="116"/>
      <c r="BR14" s="68"/>
      <c r="BS14" s="59"/>
      <c r="BT14" s="62"/>
      <c r="BU14" s="61"/>
      <c r="BV14" s="61"/>
      <c r="BW14" s="61"/>
      <c r="BX14" s="62"/>
      <c r="BY14" s="72"/>
      <c r="BZ14" s="72"/>
      <c r="CA14" s="73"/>
      <c r="CB14" s="73"/>
      <c r="CC14" s="73"/>
      <c r="CD14" s="74"/>
      <c r="CE14" s="75">
        <f t="shared" si="17"/>
        <v>43084</v>
      </c>
      <c r="CF14" s="76"/>
      <c r="CH14" s="74"/>
      <c r="CI14" s="77" t="e">
        <f>+SUMIFS(#REF!,#REF!,AC14)</f>
        <v>#REF!</v>
      </c>
      <c r="CJ14" s="78" t="e">
        <f>+SUMIFS(#REF!,#REF!,AT14)+SUMIFS(#REF!,#REF!,AZ14)+SUMIFS(#REF!,#REF!,BF14)</f>
        <v>#REF!</v>
      </c>
      <c r="CK14" s="79" t="e">
        <f t="shared" si="18"/>
        <v>#REF!</v>
      </c>
      <c r="CL14" s="80"/>
      <c r="CM14" s="81" t="str">
        <f t="shared" si="19"/>
        <v>EJECUCIÓN</v>
      </c>
      <c r="CN14" s="82"/>
      <c r="CO14" s="83">
        <f t="shared" si="20"/>
        <v>42751</v>
      </c>
      <c r="CP14" s="81">
        <f t="shared" si="21"/>
        <v>43084</v>
      </c>
      <c r="CQ14" s="84">
        <f t="shared" si="22"/>
        <v>333</v>
      </c>
      <c r="CR14" s="84">
        <f t="shared" si="23"/>
        <v>-474</v>
      </c>
      <c r="CS14" s="85">
        <f t="shared" si="24"/>
        <v>-142.34234234234233</v>
      </c>
      <c r="CT14" s="813"/>
      <c r="CU14" s="84">
        <f t="shared" si="25"/>
        <v>-142.34234234234233</v>
      </c>
      <c r="CV14" s="86" t="e">
        <f t="shared" si="26"/>
        <v>#REF!</v>
      </c>
    </row>
    <row r="15" spans="1:100" s="52" customFormat="1" ht="63.75" x14ac:dyDescent="0.25">
      <c r="A15" s="431" t="s">
        <v>2404</v>
      </c>
      <c r="B15" s="658">
        <f t="shared" si="0"/>
        <v>14</v>
      </c>
      <c r="C15" s="418" t="s">
        <v>1489</v>
      </c>
      <c r="D15" s="432" t="s">
        <v>2980</v>
      </c>
      <c r="E15" s="502" t="s">
        <v>2981</v>
      </c>
      <c r="F15" s="415">
        <v>42748</v>
      </c>
      <c r="G15" s="767" t="s">
        <v>1499</v>
      </c>
      <c r="H15" s="767" t="s">
        <v>1525</v>
      </c>
      <c r="I15" s="768" t="s">
        <v>2302</v>
      </c>
      <c r="J15" s="482" t="s">
        <v>3090</v>
      </c>
      <c r="K15" s="414">
        <v>79</v>
      </c>
      <c r="L15" s="436">
        <v>801615</v>
      </c>
      <c r="M15" s="435" t="s">
        <v>1910</v>
      </c>
      <c r="N15" s="785">
        <v>24000000</v>
      </c>
      <c r="O15" s="418" t="s">
        <v>2982</v>
      </c>
      <c r="P15" s="419" t="s">
        <v>1487</v>
      </c>
      <c r="Q15" s="771" t="s">
        <v>1480</v>
      </c>
      <c r="R15" s="488" t="s">
        <v>1481</v>
      </c>
      <c r="S15" s="441">
        <v>14</v>
      </c>
      <c r="T15" s="415">
        <v>42752</v>
      </c>
      <c r="U15" s="415">
        <v>42752</v>
      </c>
      <c r="V15" s="442">
        <f t="shared" si="27"/>
        <v>0</v>
      </c>
      <c r="W15" s="769" t="s">
        <v>1483</v>
      </c>
      <c r="X15" s="769" t="s">
        <v>1484</v>
      </c>
      <c r="Y15" s="769" t="s">
        <v>1484</v>
      </c>
      <c r="Z15" s="769" t="s">
        <v>37</v>
      </c>
      <c r="AA15" s="443">
        <v>75035031</v>
      </c>
      <c r="AB15" s="416"/>
      <c r="AC15" s="417">
        <v>24417</v>
      </c>
      <c r="AD15" s="415">
        <v>42752</v>
      </c>
      <c r="AE15" s="52">
        <v>3000000</v>
      </c>
      <c r="AF15" s="438">
        <v>24000000</v>
      </c>
      <c r="AG15" s="444"/>
      <c r="AH15" s="444"/>
      <c r="AI15" s="445">
        <f t="shared" si="14"/>
        <v>24000000</v>
      </c>
      <c r="AJ15" s="446" t="s">
        <v>22</v>
      </c>
      <c r="AK15" s="446" t="s">
        <v>67</v>
      </c>
      <c r="AL15" s="446" t="s">
        <v>67</v>
      </c>
      <c r="AM15" s="446" t="s">
        <v>67</v>
      </c>
      <c r="AN15" s="415" t="s">
        <v>67</v>
      </c>
      <c r="AO15" s="415">
        <v>42752</v>
      </c>
      <c r="AP15" s="650">
        <v>42994</v>
      </c>
      <c r="AQ15" s="7">
        <f t="shared" si="15"/>
        <v>242</v>
      </c>
      <c r="AR15" s="769" t="s">
        <v>463</v>
      </c>
      <c r="AS15" s="448">
        <v>17336974</v>
      </c>
      <c r="AT15" s="449"/>
      <c r="AU15" s="450"/>
      <c r="AV15" s="451"/>
      <c r="AW15" s="452"/>
      <c r="AX15" s="450"/>
      <c r="AY15" s="451"/>
      <c r="AZ15" s="453"/>
      <c r="BA15" s="454"/>
      <c r="BB15" s="455"/>
      <c r="BC15" s="455"/>
      <c r="BD15" s="456"/>
      <c r="BE15" s="455"/>
      <c r="BF15" s="457"/>
      <c r="BG15" s="457"/>
      <c r="BH15" s="458"/>
      <c r="BI15" s="459"/>
      <c r="BJ15" s="460"/>
      <c r="BK15" s="459"/>
      <c r="BL15" s="461"/>
      <c r="BM15" s="462"/>
      <c r="BN15" s="463">
        <f t="shared" si="16"/>
        <v>24000000</v>
      </c>
      <c r="BO15" s="464"/>
      <c r="BP15" s="464"/>
      <c r="BQ15" s="465"/>
      <c r="BR15" s="464"/>
      <c r="BS15" s="451"/>
      <c r="BT15" s="455"/>
      <c r="BU15" s="454"/>
      <c r="BV15" s="454"/>
      <c r="BW15" s="454"/>
      <c r="BX15" s="455"/>
      <c r="BY15" s="466"/>
      <c r="BZ15" s="466"/>
      <c r="CA15" s="467"/>
      <c r="CB15" s="467"/>
      <c r="CC15" s="467"/>
      <c r="CD15" s="468"/>
      <c r="CE15" s="469">
        <f t="shared" si="17"/>
        <v>42994</v>
      </c>
      <c r="CF15" s="470"/>
      <c r="CG15" s="431"/>
      <c r="CH15" s="468"/>
      <c r="CI15" s="471" t="e">
        <f>+SUMIFS(#REF!,#REF!,AC15)</f>
        <v>#REF!</v>
      </c>
      <c r="CJ15" s="472" t="e">
        <f>+SUMIFS(#REF!,#REF!,AT15)+SUMIFS(#REF!,#REF!,AZ15)+SUMIFS(#REF!,#REF!,BF15)</f>
        <v>#REF!</v>
      </c>
      <c r="CK15" s="473" t="e">
        <f t="shared" si="18"/>
        <v>#REF!</v>
      </c>
      <c r="CL15" s="474"/>
      <c r="CM15" s="475" t="str">
        <f t="shared" si="19"/>
        <v>EJECUCIÓN</v>
      </c>
      <c r="CN15" s="476"/>
      <c r="CO15" s="477">
        <f t="shared" si="20"/>
        <v>42752</v>
      </c>
      <c r="CP15" s="475">
        <f t="shared" si="21"/>
        <v>42994</v>
      </c>
      <c r="CQ15" s="478">
        <f t="shared" si="22"/>
        <v>242</v>
      </c>
      <c r="CR15" s="478">
        <f t="shared" si="23"/>
        <v>-475</v>
      </c>
      <c r="CS15" s="479">
        <f t="shared" si="24"/>
        <v>-196.28099173553719</v>
      </c>
      <c r="CT15" s="813"/>
      <c r="CU15" s="478"/>
      <c r="CV15" s="480"/>
    </row>
    <row r="16" spans="1:100" s="52" customFormat="1" ht="51" x14ac:dyDescent="0.25">
      <c r="A16" s="50" t="s">
        <v>2404</v>
      </c>
      <c r="B16" s="658">
        <f t="shared" si="0"/>
        <v>15</v>
      </c>
      <c r="C16" s="423" t="s">
        <v>2164</v>
      </c>
      <c r="D16" s="390" t="s">
        <v>2957</v>
      </c>
      <c r="E16" s="503" t="s">
        <v>2958</v>
      </c>
      <c r="F16" s="426">
        <v>42747</v>
      </c>
      <c r="G16" s="760" t="s">
        <v>1499</v>
      </c>
      <c r="H16" s="760" t="s">
        <v>1525</v>
      </c>
      <c r="I16" s="30" t="s">
        <v>2303</v>
      </c>
      <c r="J16" s="207" t="s">
        <v>2959</v>
      </c>
      <c r="K16" s="429">
        <v>20</v>
      </c>
      <c r="L16" s="47">
        <v>801615</v>
      </c>
      <c r="M16" s="428" t="s">
        <v>1910</v>
      </c>
      <c r="N16" s="786">
        <v>3450000</v>
      </c>
      <c r="O16" s="423" t="s">
        <v>2960</v>
      </c>
      <c r="P16" s="403" t="s">
        <v>1487</v>
      </c>
      <c r="Q16" s="289" t="s">
        <v>1480</v>
      </c>
      <c r="R16" s="764" t="s">
        <v>1481</v>
      </c>
      <c r="S16" s="191">
        <v>15</v>
      </c>
      <c r="T16" s="426">
        <v>42752</v>
      </c>
      <c r="U16" s="426">
        <v>42752</v>
      </c>
      <c r="V16" s="399">
        <f t="shared" si="27"/>
        <v>0</v>
      </c>
      <c r="W16" s="765" t="s">
        <v>1483</v>
      </c>
      <c r="X16" s="765" t="s">
        <v>1484</v>
      </c>
      <c r="Y16" s="765" t="s">
        <v>1484</v>
      </c>
      <c r="Z16" s="765" t="s">
        <v>1512</v>
      </c>
      <c r="AA16" s="115">
        <v>1022097423</v>
      </c>
      <c r="AB16" s="402"/>
      <c r="AC16" s="425">
        <v>24517</v>
      </c>
      <c r="AD16" s="426">
        <v>42752</v>
      </c>
      <c r="AE16" s="52">
        <v>3000000</v>
      </c>
      <c r="AF16" s="88">
        <v>34500000</v>
      </c>
      <c r="AG16" s="117"/>
      <c r="AH16" s="117"/>
      <c r="AI16" s="400">
        <f t="shared" si="14"/>
        <v>34500000</v>
      </c>
      <c r="AJ16" s="158" t="s">
        <v>22</v>
      </c>
      <c r="AK16" s="158" t="s">
        <v>67</v>
      </c>
      <c r="AL16" s="158" t="s">
        <v>67</v>
      </c>
      <c r="AM16" s="158" t="s">
        <v>67</v>
      </c>
      <c r="AN16" s="426" t="s">
        <v>67</v>
      </c>
      <c r="AO16" s="426">
        <v>42752</v>
      </c>
      <c r="AP16" s="697">
        <v>43100</v>
      </c>
      <c r="AQ16" s="7">
        <f t="shared" si="15"/>
        <v>348</v>
      </c>
      <c r="AR16" s="765" t="s">
        <v>58</v>
      </c>
      <c r="AS16" s="291">
        <v>79572017</v>
      </c>
      <c r="AT16" s="409"/>
      <c r="AU16" s="58"/>
      <c r="AV16" s="59"/>
      <c r="AW16" s="87"/>
      <c r="AX16" s="58"/>
      <c r="AY16" s="59"/>
      <c r="AZ16" s="60"/>
      <c r="BA16" s="61"/>
      <c r="BB16" s="62"/>
      <c r="BC16" s="62"/>
      <c r="BD16" s="63"/>
      <c r="BE16" s="62"/>
      <c r="BF16" s="64"/>
      <c r="BG16" s="64"/>
      <c r="BH16" s="65"/>
      <c r="BI16" s="66"/>
      <c r="BJ16" s="67"/>
      <c r="BK16" s="66"/>
      <c r="BL16" s="204"/>
      <c r="BM16" s="205"/>
      <c r="BN16" s="206">
        <f t="shared" si="16"/>
        <v>34500000</v>
      </c>
      <c r="BO16" s="68"/>
      <c r="BP16" s="68"/>
      <c r="BQ16" s="116"/>
      <c r="BR16" s="68"/>
      <c r="BS16" s="59"/>
      <c r="BT16" s="62"/>
      <c r="BU16" s="61"/>
      <c r="BV16" s="61"/>
      <c r="BW16" s="61"/>
      <c r="BX16" s="62"/>
      <c r="BY16" s="72"/>
      <c r="BZ16" s="72"/>
      <c r="CA16" s="73"/>
      <c r="CB16" s="73"/>
      <c r="CC16" s="73"/>
      <c r="CD16" s="74"/>
      <c r="CE16" s="75">
        <f t="shared" si="17"/>
        <v>43100</v>
      </c>
      <c r="CF16" s="76"/>
      <c r="CG16" s="50"/>
      <c r="CH16" s="74"/>
      <c r="CI16" s="77" t="e">
        <f>+SUMIFS(#REF!,#REF!,AC16)</f>
        <v>#REF!</v>
      </c>
      <c r="CJ16" s="78" t="e">
        <f>+SUMIFS(#REF!,#REF!,AT16)+SUMIFS(#REF!,#REF!,AZ16)+SUMIFS(#REF!,#REF!,BF16)</f>
        <v>#REF!</v>
      </c>
      <c r="CK16" s="79" t="e">
        <f t="shared" si="18"/>
        <v>#REF!</v>
      </c>
      <c r="CL16" s="80"/>
      <c r="CM16" s="81" t="str">
        <f t="shared" si="19"/>
        <v>EJECUCIÓN</v>
      </c>
      <c r="CN16" s="82"/>
      <c r="CO16" s="83">
        <f t="shared" si="20"/>
        <v>42752</v>
      </c>
      <c r="CP16" s="81">
        <f t="shared" si="21"/>
        <v>43100</v>
      </c>
      <c r="CQ16" s="84">
        <f t="shared" si="22"/>
        <v>348</v>
      </c>
      <c r="CR16" s="84">
        <f t="shared" si="23"/>
        <v>-475</v>
      </c>
      <c r="CS16" s="85">
        <f t="shared" si="24"/>
        <v>-136.49425287356323</v>
      </c>
      <c r="CT16" s="813"/>
      <c r="CU16" s="84">
        <f>+CS16</f>
        <v>-136.49425287356323</v>
      </c>
      <c r="CV16" s="86" t="e">
        <f>+CK16</f>
        <v>#REF!</v>
      </c>
    </row>
    <row r="17" spans="1:100" s="52" customFormat="1" ht="127.5" x14ac:dyDescent="0.25">
      <c r="A17" s="50" t="s">
        <v>2404</v>
      </c>
      <c r="B17" s="658">
        <f t="shared" si="0"/>
        <v>16</v>
      </c>
      <c r="C17" s="423" t="s">
        <v>1489</v>
      </c>
      <c r="D17" s="390" t="s">
        <v>2977</v>
      </c>
      <c r="E17" s="503" t="s">
        <v>2978</v>
      </c>
      <c r="F17" s="426">
        <v>42748</v>
      </c>
      <c r="G17" s="760" t="s">
        <v>1499</v>
      </c>
      <c r="H17" s="760" t="s">
        <v>1525</v>
      </c>
      <c r="I17" s="30" t="s">
        <v>2302</v>
      </c>
      <c r="J17" s="207" t="s">
        <v>3091</v>
      </c>
      <c r="K17" s="429">
        <v>78</v>
      </c>
      <c r="L17" s="47">
        <v>801615</v>
      </c>
      <c r="M17" s="428" t="s">
        <v>1910</v>
      </c>
      <c r="N17" s="786">
        <v>36000000</v>
      </c>
      <c r="O17" s="423" t="s">
        <v>2979</v>
      </c>
      <c r="P17" s="403" t="s">
        <v>1487</v>
      </c>
      <c r="Q17" s="289" t="s">
        <v>1480</v>
      </c>
      <c r="R17" s="764" t="s">
        <v>1481</v>
      </c>
      <c r="S17" s="191">
        <v>16</v>
      </c>
      <c r="T17" s="426">
        <v>42752</v>
      </c>
      <c r="U17" s="426">
        <v>42752</v>
      </c>
      <c r="V17" s="399">
        <f t="shared" si="27"/>
        <v>0</v>
      </c>
      <c r="W17" s="765" t="s">
        <v>1483</v>
      </c>
      <c r="X17" s="765" t="s">
        <v>1484</v>
      </c>
      <c r="Y17" s="765" t="s">
        <v>1484</v>
      </c>
      <c r="Z17" s="765" t="s">
        <v>1516</v>
      </c>
      <c r="AA17" s="115">
        <v>14696934</v>
      </c>
      <c r="AB17" s="402"/>
      <c r="AC17" s="425">
        <v>24617</v>
      </c>
      <c r="AD17" s="426">
        <v>42752</v>
      </c>
      <c r="AE17" s="52">
        <v>4500000</v>
      </c>
      <c r="AF17" s="88">
        <v>36000000</v>
      </c>
      <c r="AG17" s="117"/>
      <c r="AH17" s="117"/>
      <c r="AI17" s="400">
        <f t="shared" si="14"/>
        <v>36000000</v>
      </c>
      <c r="AJ17" s="158" t="s">
        <v>22</v>
      </c>
      <c r="AK17" s="158" t="s">
        <v>67</v>
      </c>
      <c r="AL17" s="158" t="s">
        <v>67</v>
      </c>
      <c r="AM17" s="158" t="s">
        <v>67</v>
      </c>
      <c r="AN17" s="426" t="s">
        <v>67</v>
      </c>
      <c r="AO17" s="426">
        <v>42752</v>
      </c>
      <c r="AP17" s="697">
        <v>42994</v>
      </c>
      <c r="AQ17" s="7">
        <f t="shared" si="15"/>
        <v>242</v>
      </c>
      <c r="AR17" s="765" t="s">
        <v>463</v>
      </c>
      <c r="AS17" s="291">
        <v>17336974</v>
      </c>
      <c r="AT17" s="409"/>
      <c r="AU17" s="58"/>
      <c r="AV17" s="59"/>
      <c r="AW17" s="87"/>
      <c r="AX17" s="58"/>
      <c r="AY17" s="59"/>
      <c r="AZ17" s="60"/>
      <c r="BA17" s="61"/>
      <c r="BB17" s="62"/>
      <c r="BC17" s="62"/>
      <c r="BD17" s="63"/>
      <c r="BE17" s="62"/>
      <c r="BF17" s="64"/>
      <c r="BG17" s="64"/>
      <c r="BH17" s="65"/>
      <c r="BI17" s="66"/>
      <c r="BJ17" s="67"/>
      <c r="BK17" s="66"/>
      <c r="BL17" s="204"/>
      <c r="BM17" s="205"/>
      <c r="BN17" s="206">
        <f t="shared" si="16"/>
        <v>36000000</v>
      </c>
      <c r="BO17" s="68"/>
      <c r="BP17" s="68"/>
      <c r="BQ17" s="116"/>
      <c r="BR17" s="68"/>
      <c r="BS17" s="59"/>
      <c r="BT17" s="62"/>
      <c r="BU17" s="61"/>
      <c r="BV17" s="61"/>
      <c r="BW17" s="61"/>
      <c r="BX17" s="62"/>
      <c r="BY17" s="72"/>
      <c r="BZ17" s="72"/>
      <c r="CA17" s="73"/>
      <c r="CB17" s="73"/>
      <c r="CC17" s="73"/>
      <c r="CD17" s="74"/>
      <c r="CE17" s="75">
        <f t="shared" si="17"/>
        <v>42994</v>
      </c>
      <c r="CF17" s="76"/>
      <c r="CG17" s="50"/>
      <c r="CH17" s="74"/>
      <c r="CI17" s="77" t="e">
        <f>+SUMIFS(#REF!,#REF!,AC17)</f>
        <v>#REF!</v>
      </c>
      <c r="CJ17" s="78" t="e">
        <f>+SUMIFS(#REF!,#REF!,AT17)+SUMIFS(#REF!,#REF!,AZ17)+SUMIFS(#REF!,#REF!,BF17)</f>
        <v>#REF!</v>
      </c>
      <c r="CK17" s="79" t="e">
        <f t="shared" si="18"/>
        <v>#REF!</v>
      </c>
      <c r="CL17" s="80"/>
      <c r="CM17" s="81" t="str">
        <f t="shared" si="19"/>
        <v>EJECUCIÓN</v>
      </c>
      <c r="CN17" s="82"/>
      <c r="CO17" s="83">
        <f t="shared" si="20"/>
        <v>42752</v>
      </c>
      <c r="CP17" s="81">
        <f t="shared" si="21"/>
        <v>42994</v>
      </c>
      <c r="CQ17" s="84">
        <f t="shared" si="22"/>
        <v>242</v>
      </c>
      <c r="CR17" s="84">
        <f t="shared" si="23"/>
        <v>-475</v>
      </c>
      <c r="CS17" s="85">
        <f t="shared" si="24"/>
        <v>-196.28099173553719</v>
      </c>
      <c r="CT17" s="813"/>
      <c r="CU17" s="84">
        <f>+CS17</f>
        <v>-196.28099173553719</v>
      </c>
      <c r="CV17" s="86" t="e">
        <f>+CK17</f>
        <v>#REF!</v>
      </c>
    </row>
    <row r="18" spans="1:100" s="52" customFormat="1" ht="63.75" x14ac:dyDescent="0.25">
      <c r="A18" s="50" t="s">
        <v>2404</v>
      </c>
      <c r="B18" s="658">
        <f t="shared" si="0"/>
        <v>17</v>
      </c>
      <c r="C18" s="423" t="s">
        <v>1489</v>
      </c>
      <c r="D18" s="390" t="s">
        <v>2983</v>
      </c>
      <c r="E18" s="503" t="s">
        <v>2984</v>
      </c>
      <c r="F18" s="426">
        <v>42751</v>
      </c>
      <c r="G18" s="760" t="s">
        <v>1499</v>
      </c>
      <c r="H18" s="760" t="s">
        <v>1525</v>
      </c>
      <c r="I18" s="30" t="s">
        <v>2257</v>
      </c>
      <c r="J18" s="207" t="s">
        <v>3092</v>
      </c>
      <c r="K18" s="429">
        <v>76</v>
      </c>
      <c r="L18" s="47">
        <v>801615</v>
      </c>
      <c r="M18" s="428" t="s">
        <v>1910</v>
      </c>
      <c r="N18" s="786">
        <v>37800000</v>
      </c>
      <c r="O18" s="423" t="s">
        <v>2985</v>
      </c>
      <c r="P18" s="403" t="s">
        <v>1487</v>
      </c>
      <c r="Q18" s="289" t="s">
        <v>1480</v>
      </c>
      <c r="R18" s="764" t="s">
        <v>1481</v>
      </c>
      <c r="S18" s="191">
        <v>17</v>
      </c>
      <c r="T18" s="426">
        <v>42753</v>
      </c>
      <c r="U18" s="426">
        <v>42753</v>
      </c>
      <c r="V18" s="399">
        <f t="shared" si="27"/>
        <v>0</v>
      </c>
      <c r="W18" s="765" t="s">
        <v>1483</v>
      </c>
      <c r="X18" s="765" t="s">
        <v>1484</v>
      </c>
      <c r="Y18" s="765" t="s">
        <v>1484</v>
      </c>
      <c r="Z18" s="765" t="s">
        <v>26</v>
      </c>
      <c r="AA18" s="115">
        <v>5825755</v>
      </c>
      <c r="AB18" s="402"/>
      <c r="AC18" s="425">
        <v>26217</v>
      </c>
      <c r="AD18" s="426">
        <v>42753</v>
      </c>
      <c r="AE18" s="52">
        <v>3780000</v>
      </c>
      <c r="AF18" s="88">
        <v>37800000</v>
      </c>
      <c r="AG18" s="117"/>
      <c r="AH18" s="117"/>
      <c r="AI18" s="400">
        <f t="shared" si="14"/>
        <v>37800000</v>
      </c>
      <c r="AJ18" s="158" t="s">
        <v>22</v>
      </c>
      <c r="AK18" s="158" t="s">
        <v>67</v>
      </c>
      <c r="AL18" s="158" t="s">
        <v>67</v>
      </c>
      <c r="AM18" s="158" t="s">
        <v>67</v>
      </c>
      <c r="AN18" s="426" t="s">
        <v>67</v>
      </c>
      <c r="AO18" s="426">
        <v>42753</v>
      </c>
      <c r="AP18" s="697">
        <v>43056</v>
      </c>
      <c r="AQ18" s="7">
        <f t="shared" si="15"/>
        <v>303</v>
      </c>
      <c r="AR18" s="783" t="s">
        <v>4185</v>
      </c>
      <c r="AS18" s="616">
        <v>1020712442</v>
      </c>
      <c r="AT18" s="409"/>
      <c r="AU18" s="58"/>
      <c r="AV18" s="59"/>
      <c r="AW18" s="87"/>
      <c r="AX18" s="58"/>
      <c r="AY18" s="59"/>
      <c r="AZ18" s="60"/>
      <c r="BA18" s="61"/>
      <c r="BB18" s="62"/>
      <c r="BC18" s="62"/>
      <c r="BD18" s="63"/>
      <c r="BE18" s="62"/>
      <c r="BF18" s="64"/>
      <c r="BG18" s="64"/>
      <c r="BH18" s="65"/>
      <c r="BI18" s="66"/>
      <c r="BJ18" s="67"/>
      <c r="BK18" s="66"/>
      <c r="BL18" s="204"/>
      <c r="BM18" s="205"/>
      <c r="BN18" s="206">
        <f t="shared" si="16"/>
        <v>37800000</v>
      </c>
      <c r="BO18" s="68"/>
      <c r="BP18" s="68"/>
      <c r="BQ18" s="116"/>
      <c r="BR18" s="68"/>
      <c r="BS18" s="59"/>
      <c r="BT18" s="62"/>
      <c r="BU18" s="61"/>
      <c r="BV18" s="61"/>
      <c r="BW18" s="61"/>
      <c r="BX18" s="62"/>
      <c r="BY18" s="72"/>
      <c r="BZ18" s="72"/>
      <c r="CA18" s="73"/>
      <c r="CB18" s="73"/>
      <c r="CC18" s="73"/>
      <c r="CD18" s="74"/>
      <c r="CE18" s="75">
        <f t="shared" si="17"/>
        <v>43056</v>
      </c>
      <c r="CF18" s="76"/>
      <c r="CG18" s="50"/>
      <c r="CH18" s="74"/>
      <c r="CI18" s="77" t="e">
        <f>+SUMIFS(#REF!,#REF!,AC18)</f>
        <v>#REF!</v>
      </c>
      <c r="CJ18" s="78" t="e">
        <f>+SUMIFS(#REF!,#REF!,AT18)+SUMIFS(#REF!,#REF!,AZ18)+SUMIFS(#REF!,#REF!,BF18)</f>
        <v>#REF!</v>
      </c>
      <c r="CK18" s="79" t="e">
        <f t="shared" si="18"/>
        <v>#REF!</v>
      </c>
      <c r="CL18" s="80"/>
      <c r="CM18" s="81" t="str">
        <f t="shared" si="19"/>
        <v>EJECUCIÓN</v>
      </c>
      <c r="CN18" s="82"/>
      <c r="CO18" s="83">
        <f t="shared" si="20"/>
        <v>42753</v>
      </c>
      <c r="CP18" s="81">
        <f t="shared" si="21"/>
        <v>43056</v>
      </c>
      <c r="CQ18" s="84">
        <f t="shared" si="22"/>
        <v>303</v>
      </c>
      <c r="CR18" s="84">
        <f t="shared" si="23"/>
        <v>-476</v>
      </c>
      <c r="CS18" s="85"/>
      <c r="CT18" s="813"/>
      <c r="CU18" s="84"/>
      <c r="CV18" s="86"/>
    </row>
    <row r="19" spans="1:100" s="50" customFormat="1" ht="89.25" customHeight="1" x14ac:dyDescent="0.25">
      <c r="A19" s="50" t="s">
        <v>2404</v>
      </c>
      <c r="B19" s="658">
        <f t="shared" si="0"/>
        <v>18</v>
      </c>
      <c r="C19" s="423" t="s">
        <v>1609</v>
      </c>
      <c r="D19" s="390" t="s">
        <v>2975</v>
      </c>
      <c r="E19" s="503" t="s">
        <v>2976</v>
      </c>
      <c r="F19" s="426">
        <v>42752</v>
      </c>
      <c r="G19" s="760" t="s">
        <v>1499</v>
      </c>
      <c r="H19" s="760" t="s">
        <v>1525</v>
      </c>
      <c r="I19" s="30" t="s">
        <v>1908</v>
      </c>
      <c r="J19" s="207" t="s">
        <v>3093</v>
      </c>
      <c r="K19" s="429">
        <v>71</v>
      </c>
      <c r="L19" s="47">
        <v>801615</v>
      </c>
      <c r="M19" s="428" t="s">
        <v>1910</v>
      </c>
      <c r="N19" s="786">
        <v>56000000</v>
      </c>
      <c r="O19" s="423" t="s">
        <v>2989</v>
      </c>
      <c r="P19" s="403" t="s">
        <v>1487</v>
      </c>
      <c r="Q19" s="289" t="s">
        <v>1480</v>
      </c>
      <c r="R19" s="764" t="s">
        <v>1481</v>
      </c>
      <c r="S19" s="191">
        <v>18</v>
      </c>
      <c r="T19" s="426">
        <v>42755</v>
      </c>
      <c r="U19" s="426">
        <v>42755</v>
      </c>
      <c r="V19" s="399"/>
      <c r="W19" s="765" t="s">
        <v>1483</v>
      </c>
      <c r="X19" s="765" t="s">
        <v>1484</v>
      </c>
      <c r="Y19" s="765" t="s">
        <v>1484</v>
      </c>
      <c r="Z19" s="765" t="s">
        <v>1632</v>
      </c>
      <c r="AA19" s="115">
        <v>77177212</v>
      </c>
      <c r="AB19" s="402"/>
      <c r="AC19" s="425">
        <v>26717</v>
      </c>
      <c r="AD19" s="426">
        <v>42755</v>
      </c>
      <c r="AE19" s="50">
        <v>7000000</v>
      </c>
      <c r="AF19" s="88">
        <v>56000000</v>
      </c>
      <c r="AG19" s="117"/>
      <c r="AH19" s="117"/>
      <c r="AI19" s="400">
        <f t="shared" ref="AI19" si="28">+AF19+AG19</f>
        <v>56000000</v>
      </c>
      <c r="AJ19" s="158" t="s">
        <v>22</v>
      </c>
      <c r="AK19" s="158" t="s">
        <v>67</v>
      </c>
      <c r="AL19" s="158" t="s">
        <v>67</v>
      </c>
      <c r="AM19" s="158" t="s">
        <v>67</v>
      </c>
      <c r="AN19" s="426" t="s">
        <v>67</v>
      </c>
      <c r="AO19" s="426">
        <v>42755</v>
      </c>
      <c r="AP19" s="697">
        <v>43088</v>
      </c>
      <c r="AQ19" s="7">
        <f t="shared" si="15"/>
        <v>333</v>
      </c>
      <c r="AR19" s="765" t="s">
        <v>58</v>
      </c>
      <c r="AS19" s="291">
        <v>79572017</v>
      </c>
      <c r="AT19" s="409"/>
      <c r="AU19" s="58"/>
      <c r="AV19" s="59"/>
      <c r="AW19" s="87"/>
      <c r="AX19" s="58"/>
      <c r="AY19" s="59"/>
      <c r="AZ19" s="60"/>
      <c r="BA19" s="61"/>
      <c r="BB19" s="62"/>
      <c r="BC19" s="62"/>
      <c r="BD19" s="63"/>
      <c r="BE19" s="62"/>
      <c r="BF19" s="64"/>
      <c r="BG19" s="64"/>
      <c r="BH19" s="65"/>
      <c r="BI19" s="66"/>
      <c r="BJ19" s="67"/>
      <c r="BK19" s="66"/>
      <c r="BL19" s="204"/>
      <c r="BM19" s="205"/>
      <c r="BN19" s="206">
        <f t="shared" si="16"/>
        <v>56000000</v>
      </c>
      <c r="BO19" s="68"/>
      <c r="BP19" s="68"/>
      <c r="BQ19" s="116"/>
      <c r="BR19" s="68"/>
      <c r="BS19" s="59"/>
      <c r="BT19" s="62"/>
      <c r="BU19" s="61"/>
      <c r="BV19" s="61"/>
      <c r="BW19" s="61"/>
      <c r="BX19" s="62"/>
      <c r="BY19" s="72"/>
      <c r="BZ19" s="72"/>
      <c r="CA19" s="73"/>
      <c r="CB19" s="73"/>
      <c r="CC19" s="73"/>
      <c r="CD19" s="74"/>
      <c r="CE19" s="75">
        <f t="shared" si="17"/>
        <v>43088</v>
      </c>
      <c r="CF19" s="76"/>
      <c r="CH19" s="74"/>
      <c r="CI19" s="77" t="e">
        <f>+SUMIFS(#REF!,#REF!,AC19)</f>
        <v>#REF!</v>
      </c>
      <c r="CJ19" s="78" t="e">
        <f>+SUMIFS(#REF!,#REF!,AT19)+SUMIFS(#REF!,#REF!,AZ19)+SUMIFS(#REF!,#REF!,BF19)</f>
        <v>#REF!</v>
      </c>
      <c r="CK19" s="79" t="e">
        <f t="shared" ref="CK19" si="29">+(CI19+CJ19)/BN19</f>
        <v>#REF!</v>
      </c>
      <c r="CL19" s="80"/>
      <c r="CM19" s="81" t="str">
        <f t="shared" si="19"/>
        <v>EJECUCIÓN</v>
      </c>
      <c r="CN19" s="82"/>
      <c r="CO19" s="83">
        <f t="shared" si="20"/>
        <v>42755</v>
      </c>
      <c r="CP19" s="81">
        <f t="shared" ref="CP19" si="30">+CE19</f>
        <v>43088</v>
      </c>
      <c r="CQ19" s="84">
        <f t="shared" ref="CQ19:CQ20" si="31">+CP19-CO19</f>
        <v>333</v>
      </c>
      <c r="CR19" s="84">
        <f t="shared" ref="CR19:CR20" si="32">+$CT$1-CO19</f>
        <v>-478</v>
      </c>
      <c r="CS19" s="85">
        <f t="shared" ref="CS19:CS20" si="33">+IF(CR19&gt;=CQ19,100,(CR19/CQ19)*100)</f>
        <v>-143.54354354354356</v>
      </c>
      <c r="CT19" s="813"/>
      <c r="CU19" s="84">
        <f t="shared" ref="CU19" si="34">+CS19</f>
        <v>-143.54354354354356</v>
      </c>
      <c r="CV19" s="86" t="e">
        <f t="shared" ref="CV19" si="35">+CK19</f>
        <v>#REF!</v>
      </c>
    </row>
    <row r="20" spans="1:100" s="52" customFormat="1" ht="63.75" x14ac:dyDescent="0.25">
      <c r="A20" s="431" t="s">
        <v>2404</v>
      </c>
      <c r="B20" s="658">
        <f t="shared" si="0"/>
        <v>19</v>
      </c>
      <c r="C20" s="418" t="s">
        <v>1489</v>
      </c>
      <c r="D20" s="432" t="s">
        <v>2986</v>
      </c>
      <c r="E20" s="502" t="s">
        <v>2987</v>
      </c>
      <c r="F20" s="415">
        <v>42753</v>
      </c>
      <c r="G20" s="767" t="s">
        <v>1499</v>
      </c>
      <c r="H20" s="767" t="s">
        <v>1525</v>
      </c>
      <c r="I20" s="768" t="s">
        <v>2498</v>
      </c>
      <c r="J20" s="482" t="s">
        <v>2988</v>
      </c>
      <c r="K20" s="414">
        <v>33</v>
      </c>
      <c r="L20" s="436">
        <v>801615</v>
      </c>
      <c r="M20" s="435" t="s">
        <v>1910</v>
      </c>
      <c r="N20" s="785">
        <v>80500000</v>
      </c>
      <c r="O20" s="418" t="s">
        <v>2990</v>
      </c>
      <c r="P20" s="419" t="s">
        <v>2991</v>
      </c>
      <c r="Q20" s="771" t="s">
        <v>1480</v>
      </c>
      <c r="R20" s="488" t="s">
        <v>1481</v>
      </c>
      <c r="S20" s="441">
        <v>19</v>
      </c>
      <c r="T20" s="415">
        <v>42758</v>
      </c>
      <c r="U20" s="483">
        <v>42758</v>
      </c>
      <c r="V20" s="442">
        <f t="shared" si="27"/>
        <v>0</v>
      </c>
      <c r="W20" s="769" t="s">
        <v>1483</v>
      </c>
      <c r="X20" s="769" t="s">
        <v>1484</v>
      </c>
      <c r="Y20" s="769" t="s">
        <v>1484</v>
      </c>
      <c r="Z20" s="769" t="s">
        <v>2992</v>
      </c>
      <c r="AA20" s="443">
        <v>51994746</v>
      </c>
      <c r="AB20" s="416"/>
      <c r="AC20" s="417">
        <v>28517</v>
      </c>
      <c r="AD20" s="415">
        <v>42758</v>
      </c>
      <c r="AE20" s="52">
        <v>7000000</v>
      </c>
      <c r="AF20" s="438">
        <v>80500000</v>
      </c>
      <c r="AG20" s="444"/>
      <c r="AH20" s="444"/>
      <c r="AI20" s="445">
        <f t="shared" si="14"/>
        <v>80500000</v>
      </c>
      <c r="AJ20" s="446" t="s">
        <v>22</v>
      </c>
      <c r="AK20" s="446" t="s">
        <v>67</v>
      </c>
      <c r="AL20" s="446" t="s">
        <v>67</v>
      </c>
      <c r="AM20" s="446" t="s">
        <v>67</v>
      </c>
      <c r="AN20" s="415" t="s">
        <v>67</v>
      </c>
      <c r="AO20" s="650">
        <v>42758</v>
      </c>
      <c r="AP20" s="650">
        <v>43100</v>
      </c>
      <c r="AQ20" s="7">
        <f t="shared" si="15"/>
        <v>342</v>
      </c>
      <c r="AR20" s="769" t="s">
        <v>103</v>
      </c>
      <c r="AS20" s="484">
        <v>11347499</v>
      </c>
      <c r="AT20" s="449"/>
      <c r="AU20" s="450"/>
      <c r="AV20" s="451"/>
      <c r="AW20" s="452"/>
      <c r="AX20" s="450"/>
      <c r="AY20" s="451"/>
      <c r="AZ20" s="453"/>
      <c r="BA20" s="454"/>
      <c r="BB20" s="455"/>
      <c r="BC20" s="455"/>
      <c r="BD20" s="456"/>
      <c r="BE20" s="455"/>
      <c r="BF20" s="457"/>
      <c r="BG20" s="457"/>
      <c r="BH20" s="458"/>
      <c r="BI20" s="459"/>
      <c r="BJ20" s="460"/>
      <c r="BK20" s="459"/>
      <c r="BL20" s="461"/>
      <c r="BM20" s="462"/>
      <c r="BN20" s="463">
        <f t="shared" si="16"/>
        <v>80500000</v>
      </c>
      <c r="BO20" s="464"/>
      <c r="BP20" s="464"/>
      <c r="BQ20" s="465"/>
      <c r="BR20" s="464"/>
      <c r="BS20" s="451"/>
      <c r="BT20" s="455"/>
      <c r="BU20" s="454"/>
      <c r="BV20" s="454"/>
      <c r="BW20" s="454"/>
      <c r="BX20" s="455"/>
      <c r="BY20" s="466"/>
      <c r="BZ20" s="466"/>
      <c r="CA20" s="467"/>
      <c r="CB20" s="467"/>
      <c r="CC20" s="467"/>
      <c r="CD20" s="468"/>
      <c r="CE20" s="469">
        <f t="shared" si="17"/>
        <v>43100</v>
      </c>
      <c r="CF20" s="470"/>
      <c r="CG20" s="431"/>
      <c r="CH20" s="468"/>
      <c r="CI20" s="471"/>
      <c r="CJ20" s="472"/>
      <c r="CK20" s="473"/>
      <c r="CL20" s="474"/>
      <c r="CM20" s="475"/>
      <c r="CN20" s="476"/>
      <c r="CO20" s="477">
        <f t="shared" si="20"/>
        <v>42758</v>
      </c>
      <c r="CP20" s="475">
        <f t="shared" si="21"/>
        <v>43100</v>
      </c>
      <c r="CQ20" s="478">
        <f t="shared" si="31"/>
        <v>342</v>
      </c>
      <c r="CR20" s="478">
        <f t="shared" si="32"/>
        <v>-481</v>
      </c>
      <c r="CS20" s="479">
        <f t="shared" si="33"/>
        <v>-140.64327485380116</v>
      </c>
      <c r="CT20" s="813"/>
      <c r="CU20" s="478"/>
      <c r="CV20" s="480"/>
    </row>
    <row r="21" spans="1:100" s="52" customFormat="1" ht="63.75" x14ac:dyDescent="0.25">
      <c r="A21" s="50" t="s">
        <v>3045</v>
      </c>
      <c r="B21" s="658" t="str">
        <f t="shared" si="0"/>
        <v>23</v>
      </c>
      <c r="C21" s="423" t="s">
        <v>1489</v>
      </c>
      <c r="D21" s="390" t="s">
        <v>2993</v>
      </c>
      <c r="E21" s="503" t="s">
        <v>2994</v>
      </c>
      <c r="F21" s="426">
        <v>42758</v>
      </c>
      <c r="G21" s="760" t="s">
        <v>1499</v>
      </c>
      <c r="H21" s="760" t="s">
        <v>1546</v>
      </c>
      <c r="I21" s="30" t="s">
        <v>2257</v>
      </c>
      <c r="J21" s="207" t="s">
        <v>2995</v>
      </c>
      <c r="K21" s="425">
        <v>15</v>
      </c>
      <c r="L21" s="47">
        <v>801315</v>
      </c>
      <c r="M21" s="28" t="s">
        <v>1548</v>
      </c>
      <c r="N21" s="786">
        <v>5279667</v>
      </c>
      <c r="O21" s="423" t="s">
        <v>2996</v>
      </c>
      <c r="P21" s="403" t="s">
        <v>1550</v>
      </c>
      <c r="Q21" s="289" t="s">
        <v>1480</v>
      </c>
      <c r="R21" s="764" t="s">
        <v>1481</v>
      </c>
      <c r="S21" s="192" t="s">
        <v>1538</v>
      </c>
      <c r="T21" s="426">
        <v>42761</v>
      </c>
      <c r="U21" s="426">
        <v>42762</v>
      </c>
      <c r="V21" s="50">
        <f t="shared" si="27"/>
        <v>-1</v>
      </c>
      <c r="W21" s="765" t="s">
        <v>1546</v>
      </c>
      <c r="X21" s="765" t="s">
        <v>2764</v>
      </c>
      <c r="Y21" s="765" t="s">
        <v>2997</v>
      </c>
      <c r="Z21" s="765" t="s">
        <v>2765</v>
      </c>
      <c r="AA21" s="115">
        <v>60357697</v>
      </c>
      <c r="AB21" s="402"/>
      <c r="AC21" s="425">
        <v>37017</v>
      </c>
      <c r="AD21" s="426">
        <v>42761</v>
      </c>
      <c r="AE21" s="88">
        <v>470000</v>
      </c>
      <c r="AF21" s="163">
        <v>5279667</v>
      </c>
      <c r="AG21" s="117"/>
      <c r="AH21" s="117"/>
      <c r="AI21" s="117">
        <f t="shared" si="14"/>
        <v>5279667</v>
      </c>
      <c r="AJ21" s="158" t="s">
        <v>22</v>
      </c>
      <c r="AK21" s="158" t="s">
        <v>67</v>
      </c>
      <c r="AL21" s="158" t="s">
        <v>67</v>
      </c>
      <c r="AM21" s="158" t="s">
        <v>67</v>
      </c>
      <c r="AN21" s="426" t="s">
        <v>67</v>
      </c>
      <c r="AO21" s="426">
        <v>42761</v>
      </c>
      <c r="AP21" s="697">
        <v>43100</v>
      </c>
      <c r="AQ21" s="7">
        <f t="shared" si="15"/>
        <v>339</v>
      </c>
      <c r="AR21" s="765" t="s">
        <v>88</v>
      </c>
      <c r="AS21" s="56">
        <v>88264550</v>
      </c>
      <c r="AT21" s="411"/>
      <c r="AU21" s="48"/>
      <c r="AV21" s="29"/>
      <c r="AW21" s="29"/>
      <c r="AX21" s="48"/>
      <c r="AY21" s="29"/>
      <c r="AZ21" s="47"/>
      <c r="BA21" s="424"/>
      <c r="BB21" s="29"/>
      <c r="BC21" s="29"/>
      <c r="BD21" s="48"/>
      <c r="BE21" s="29"/>
      <c r="BF21" s="97"/>
      <c r="BG21" s="97"/>
      <c r="BH21" s="50"/>
      <c r="BI21" s="29"/>
      <c r="BJ21" s="48"/>
      <c r="BK21" s="29"/>
      <c r="BL21" s="50"/>
      <c r="BM21" s="50"/>
      <c r="BN21" s="50">
        <f t="shared" si="16"/>
        <v>5279667</v>
      </c>
      <c r="BO21" s="424"/>
      <c r="BP21" s="424"/>
      <c r="BQ21" s="424"/>
      <c r="BR21" s="424"/>
      <c r="BS21" s="29"/>
      <c r="BT21" s="424"/>
      <c r="BU21" s="424"/>
      <c r="BV21" s="424"/>
      <c r="BW21" s="424"/>
      <c r="BX21" s="29"/>
      <c r="BY21" s="92"/>
      <c r="BZ21" s="92"/>
      <c r="CA21" s="424"/>
      <c r="CB21" s="424"/>
      <c r="CC21" s="424"/>
      <c r="CD21" s="74"/>
      <c r="CE21" s="53">
        <f t="shared" si="17"/>
        <v>43100</v>
      </c>
      <c r="CF21" s="76"/>
      <c r="CG21" s="50"/>
      <c r="CH21" s="74"/>
      <c r="CI21" s="74"/>
      <c r="CJ21" s="50"/>
      <c r="CK21" s="80"/>
      <c r="CL21" s="80"/>
      <c r="CM21" s="82"/>
      <c r="CN21" s="82"/>
      <c r="CO21" s="98"/>
      <c r="CP21" s="82">
        <f t="shared" si="21"/>
        <v>43100</v>
      </c>
      <c r="CQ21" s="99"/>
      <c r="CR21" s="99"/>
      <c r="CS21" s="100"/>
      <c r="CT21" s="405"/>
      <c r="CU21" s="99"/>
      <c r="CV21" s="162"/>
    </row>
    <row r="22" spans="1:100" s="52" customFormat="1" ht="63.75" x14ac:dyDescent="0.25">
      <c r="A22" s="50" t="s">
        <v>3045</v>
      </c>
      <c r="B22" s="658">
        <f t="shared" si="0"/>
        <v>25</v>
      </c>
      <c r="C22" s="423" t="s">
        <v>1489</v>
      </c>
      <c r="D22" s="390" t="s">
        <v>2999</v>
      </c>
      <c r="E22" s="503" t="s">
        <v>2998</v>
      </c>
      <c r="F22" s="426">
        <v>42760</v>
      </c>
      <c r="G22" s="760" t="s">
        <v>1499</v>
      </c>
      <c r="H22" s="760" t="s">
        <v>1526</v>
      </c>
      <c r="I22" s="30" t="s">
        <v>2257</v>
      </c>
      <c r="J22" s="207" t="s">
        <v>1711</v>
      </c>
      <c r="K22" s="425">
        <v>10</v>
      </c>
      <c r="L22" s="47">
        <v>721015</v>
      </c>
      <c r="M22" s="428" t="s">
        <v>3000</v>
      </c>
      <c r="N22" s="786">
        <v>26600000</v>
      </c>
      <c r="O22" s="423" t="s">
        <v>3001</v>
      </c>
      <c r="P22" s="403" t="s">
        <v>1714</v>
      </c>
      <c r="Q22" s="289" t="s">
        <v>1480</v>
      </c>
      <c r="R22" s="764" t="s">
        <v>1481</v>
      </c>
      <c r="S22" s="193">
        <v>25</v>
      </c>
      <c r="T22" s="426">
        <v>42765</v>
      </c>
      <c r="U22" s="426">
        <v>42780</v>
      </c>
      <c r="V22" s="124">
        <f t="shared" si="27"/>
        <v>-15</v>
      </c>
      <c r="W22" s="765" t="s">
        <v>3221</v>
      </c>
      <c r="X22" s="765" t="s">
        <v>1484</v>
      </c>
      <c r="Y22" s="765" t="s">
        <v>1484</v>
      </c>
      <c r="Z22" s="765" t="s">
        <v>3450</v>
      </c>
      <c r="AA22" s="115" t="s">
        <v>3319</v>
      </c>
      <c r="AB22" s="402"/>
      <c r="AC22" s="425">
        <v>37317</v>
      </c>
      <c r="AD22" s="426">
        <v>42765</v>
      </c>
      <c r="AE22" s="88"/>
      <c r="AF22" s="163">
        <v>24289266</v>
      </c>
      <c r="AG22" s="117"/>
      <c r="AH22" s="117"/>
      <c r="AI22" s="117">
        <f t="shared" si="14"/>
        <v>24289266</v>
      </c>
      <c r="AJ22" s="158" t="s">
        <v>3474</v>
      </c>
      <c r="AK22" s="158" t="s">
        <v>3475</v>
      </c>
      <c r="AL22" s="158" t="s">
        <v>3476</v>
      </c>
      <c r="AM22" s="158" t="s">
        <v>3477</v>
      </c>
      <c r="AN22" s="426">
        <v>42765</v>
      </c>
      <c r="AO22" s="426">
        <v>42780</v>
      </c>
      <c r="AP22" s="697">
        <v>43100</v>
      </c>
      <c r="AQ22" s="7">
        <f t="shared" si="15"/>
        <v>320</v>
      </c>
      <c r="AR22" s="765" t="s">
        <v>50</v>
      </c>
      <c r="AS22" s="291">
        <v>79448817</v>
      </c>
      <c r="AT22" s="411"/>
      <c r="AU22" s="48"/>
      <c r="AV22" s="29"/>
      <c r="AW22" s="49"/>
      <c r="AX22" s="48"/>
      <c r="AY22" s="29"/>
      <c r="AZ22" s="47"/>
      <c r="BA22" s="424"/>
      <c r="BB22" s="29"/>
      <c r="BC22" s="29"/>
      <c r="BD22" s="48"/>
      <c r="BE22" s="29"/>
      <c r="BF22" s="97"/>
      <c r="BG22" s="97"/>
      <c r="BH22" s="50"/>
      <c r="BI22" s="29"/>
      <c r="BJ22" s="48"/>
      <c r="BK22" s="29"/>
      <c r="BL22" s="50"/>
      <c r="BM22" s="50"/>
      <c r="BN22" s="50"/>
      <c r="BO22" s="424"/>
      <c r="BP22" s="424"/>
      <c r="BQ22" s="423"/>
      <c r="BR22" s="424"/>
      <c r="BS22" s="29"/>
      <c r="BT22" s="424"/>
      <c r="BU22" s="424"/>
      <c r="BV22" s="423"/>
      <c r="BW22" s="424"/>
      <c r="BX22" s="29"/>
      <c r="BY22" s="92"/>
      <c r="BZ22" s="92"/>
      <c r="CA22" s="424"/>
      <c r="CB22" s="424"/>
      <c r="CC22" s="424"/>
      <c r="CD22" s="74"/>
      <c r="CE22" s="53"/>
      <c r="CF22" s="76"/>
      <c r="CG22" s="50"/>
      <c r="CH22" s="74"/>
      <c r="CI22" s="74"/>
      <c r="CJ22" s="50"/>
      <c r="CK22" s="80"/>
      <c r="CL22" s="80"/>
      <c r="CM22" s="82"/>
      <c r="CN22" s="82"/>
      <c r="CO22" s="98"/>
      <c r="CP22" s="82"/>
      <c r="CQ22" s="99"/>
      <c r="CR22" s="99"/>
      <c r="CS22" s="100"/>
      <c r="CT22" s="406"/>
      <c r="CU22" s="99"/>
      <c r="CV22" s="162"/>
    </row>
    <row r="23" spans="1:100" s="52" customFormat="1" ht="38.25" x14ac:dyDescent="0.25">
      <c r="A23" s="50" t="s">
        <v>3045</v>
      </c>
      <c r="B23" s="658">
        <f t="shared" si="0"/>
        <v>56</v>
      </c>
      <c r="C23" s="423" t="s">
        <v>1489</v>
      </c>
      <c r="D23" s="390" t="s">
        <v>3002</v>
      </c>
      <c r="E23" s="503" t="s">
        <v>1488</v>
      </c>
      <c r="F23" s="426">
        <v>42760</v>
      </c>
      <c r="G23" s="760" t="s">
        <v>1590</v>
      </c>
      <c r="H23" s="760" t="s">
        <v>3003</v>
      </c>
      <c r="I23" s="765" t="s">
        <v>3009</v>
      </c>
      <c r="J23" s="207" t="s">
        <v>1527</v>
      </c>
      <c r="K23" s="429">
        <v>37</v>
      </c>
      <c r="L23" s="47">
        <v>801115</v>
      </c>
      <c r="M23" s="404" t="s">
        <v>3004</v>
      </c>
      <c r="N23" s="786">
        <v>155842400</v>
      </c>
      <c r="O23" s="423" t="s">
        <v>3005</v>
      </c>
      <c r="P23" s="403" t="s">
        <v>3006</v>
      </c>
      <c r="Q23" s="289" t="s">
        <v>1480</v>
      </c>
      <c r="R23" s="764" t="s">
        <v>1481</v>
      </c>
      <c r="S23" s="193">
        <v>56</v>
      </c>
      <c r="T23" s="426">
        <v>42808</v>
      </c>
      <c r="U23" s="424">
        <v>42809</v>
      </c>
      <c r="V23" s="50">
        <f t="shared" si="27"/>
        <v>-1</v>
      </c>
      <c r="W23" s="764" t="s">
        <v>1804</v>
      </c>
      <c r="X23" s="765" t="s">
        <v>1484</v>
      </c>
      <c r="Y23" s="765" t="s">
        <v>1484</v>
      </c>
      <c r="Z23" s="764" t="s">
        <v>3417</v>
      </c>
      <c r="AA23" s="403" t="s">
        <v>3418</v>
      </c>
      <c r="AB23" s="424"/>
      <c r="AC23" s="579">
        <v>64517</v>
      </c>
      <c r="AD23" s="426">
        <v>42808</v>
      </c>
      <c r="AE23" s="403"/>
      <c r="AF23" s="163">
        <v>103000000</v>
      </c>
      <c r="AG23" s="403"/>
      <c r="AH23" s="403"/>
      <c r="AI23" s="117">
        <f t="shared" si="14"/>
        <v>103000000</v>
      </c>
      <c r="AJ23" s="158" t="s">
        <v>3478</v>
      </c>
      <c r="AK23" s="158">
        <v>0.2</v>
      </c>
      <c r="AL23" s="158" t="s">
        <v>3479</v>
      </c>
      <c r="AM23" s="158" t="s">
        <v>3480</v>
      </c>
      <c r="AN23" s="426">
        <v>42816</v>
      </c>
      <c r="AO23" s="426">
        <v>42809</v>
      </c>
      <c r="AP23" s="697">
        <v>42839</v>
      </c>
      <c r="AQ23" s="7">
        <f t="shared" si="15"/>
        <v>30</v>
      </c>
      <c r="AR23" s="765" t="s">
        <v>1408</v>
      </c>
      <c r="AS23" s="56">
        <v>1087989085</v>
      </c>
      <c r="AT23" s="411"/>
      <c r="AU23" s="48"/>
      <c r="AV23" s="29"/>
      <c r="AW23" s="166"/>
      <c r="AX23" s="48"/>
      <c r="AY23" s="29"/>
      <c r="AZ23" s="47"/>
      <c r="BA23" s="424"/>
      <c r="BB23" s="29"/>
      <c r="BC23" s="29"/>
      <c r="BD23" s="48"/>
      <c r="BE23" s="29"/>
      <c r="BF23" s="97"/>
      <c r="BG23" s="97"/>
      <c r="BH23" s="50"/>
      <c r="BI23" s="29"/>
      <c r="BJ23" s="48"/>
      <c r="BK23" s="29"/>
      <c r="BL23" s="50"/>
      <c r="BM23" s="50"/>
      <c r="BN23" s="50"/>
      <c r="BO23" s="424"/>
      <c r="BP23" s="424"/>
      <c r="BQ23" s="423"/>
      <c r="BR23" s="424"/>
      <c r="BS23" s="29"/>
      <c r="BT23" s="29"/>
      <c r="BU23" s="424"/>
      <c r="BV23" s="424"/>
      <c r="BW23" s="424"/>
      <c r="BX23" s="29"/>
      <c r="BY23" s="92"/>
      <c r="BZ23" s="92"/>
      <c r="CA23" s="424"/>
      <c r="CB23" s="424"/>
      <c r="CC23" s="424"/>
      <c r="CD23" s="74"/>
      <c r="CE23" s="53"/>
      <c r="CF23" s="76"/>
      <c r="CG23" s="50"/>
      <c r="CH23" s="74"/>
      <c r="CI23" s="74"/>
      <c r="CJ23" s="50"/>
      <c r="CK23" s="80"/>
      <c r="CL23" s="80"/>
      <c r="CM23" s="82"/>
      <c r="CN23" s="82"/>
      <c r="CO23" s="98"/>
      <c r="CP23" s="82"/>
      <c r="CQ23" s="99"/>
      <c r="CR23" s="99"/>
      <c r="CS23" s="100"/>
      <c r="CT23" s="812"/>
      <c r="CU23" s="99"/>
      <c r="CV23" s="162"/>
    </row>
    <row r="24" spans="1:100" s="52" customFormat="1" ht="89.25" x14ac:dyDescent="0.25">
      <c r="A24" s="50" t="s">
        <v>2404</v>
      </c>
      <c r="B24" s="658" t="str">
        <f t="shared" si="0"/>
        <v>20</v>
      </c>
      <c r="C24" s="423" t="s">
        <v>2164</v>
      </c>
      <c r="D24" s="390" t="s">
        <v>3007</v>
      </c>
      <c r="E24" s="503" t="s">
        <v>3008</v>
      </c>
      <c r="F24" s="426">
        <v>42758</v>
      </c>
      <c r="G24" s="760" t="s">
        <v>1499</v>
      </c>
      <c r="H24" s="760" t="s">
        <v>1525</v>
      </c>
      <c r="I24" s="30" t="s">
        <v>2257</v>
      </c>
      <c r="J24" s="207" t="s">
        <v>3094</v>
      </c>
      <c r="K24" s="425">
        <v>35</v>
      </c>
      <c r="L24" s="47">
        <v>811115</v>
      </c>
      <c r="M24" s="404" t="s">
        <v>3004</v>
      </c>
      <c r="N24" s="786">
        <v>5593181</v>
      </c>
      <c r="O24" s="423" t="s">
        <v>3010</v>
      </c>
      <c r="P24" s="403" t="s">
        <v>3011</v>
      </c>
      <c r="Q24" s="289" t="s">
        <v>1480</v>
      </c>
      <c r="R24" s="764" t="s">
        <v>1481</v>
      </c>
      <c r="S24" s="192" t="s">
        <v>1535</v>
      </c>
      <c r="T24" s="426">
        <v>42760</v>
      </c>
      <c r="U24" s="426">
        <v>42760</v>
      </c>
      <c r="V24" s="50">
        <f t="shared" si="27"/>
        <v>0</v>
      </c>
      <c r="W24" s="765" t="s">
        <v>1483</v>
      </c>
      <c r="X24" s="765" t="s">
        <v>1484</v>
      </c>
      <c r="Y24" s="765" t="s">
        <v>1484</v>
      </c>
      <c r="Z24" s="765" t="s">
        <v>1638</v>
      </c>
      <c r="AA24" s="115">
        <v>80201161</v>
      </c>
      <c r="AB24" s="402"/>
      <c r="AC24" s="425">
        <v>30517</v>
      </c>
      <c r="AD24" s="426">
        <v>42760</v>
      </c>
      <c r="AE24" s="88">
        <v>5593181</v>
      </c>
      <c r="AF24" s="163">
        <v>61525000</v>
      </c>
      <c r="AG24" s="117"/>
      <c r="AH24" s="117"/>
      <c r="AI24" s="117">
        <f t="shared" si="14"/>
        <v>61525000</v>
      </c>
      <c r="AJ24" s="158" t="s">
        <v>22</v>
      </c>
      <c r="AK24" s="158" t="s">
        <v>67</v>
      </c>
      <c r="AL24" s="158" t="s">
        <v>67</v>
      </c>
      <c r="AM24" s="158" t="s">
        <v>67</v>
      </c>
      <c r="AN24" s="426" t="s">
        <v>67</v>
      </c>
      <c r="AO24" s="426">
        <v>42760</v>
      </c>
      <c r="AP24" s="697">
        <v>43093</v>
      </c>
      <c r="AQ24" s="7">
        <f t="shared" si="15"/>
        <v>333</v>
      </c>
      <c r="AR24" s="765" t="s">
        <v>3012</v>
      </c>
      <c r="AS24" s="56">
        <v>79335420</v>
      </c>
      <c r="AT24" s="411"/>
      <c r="AU24" s="48"/>
      <c r="AV24" s="29"/>
      <c r="AW24" s="29"/>
      <c r="AX24" s="48"/>
      <c r="AY24" s="29"/>
      <c r="AZ24" s="47"/>
      <c r="BA24" s="424"/>
      <c r="BB24" s="29"/>
      <c r="BC24" s="29"/>
      <c r="BD24" s="48"/>
      <c r="BE24" s="29"/>
      <c r="BF24" s="97"/>
      <c r="BG24" s="97"/>
      <c r="BH24" s="50"/>
      <c r="BI24" s="29"/>
      <c r="BJ24" s="48"/>
      <c r="BK24" s="29"/>
      <c r="BL24" s="50"/>
      <c r="BM24" s="50"/>
      <c r="BN24" s="50"/>
      <c r="BO24" s="424"/>
      <c r="BP24" s="424"/>
      <c r="BQ24" s="424"/>
      <c r="BR24" s="424"/>
      <c r="BS24" s="29"/>
      <c r="BT24" s="424"/>
      <c r="BU24" s="424"/>
      <c r="BV24" s="424"/>
      <c r="BW24" s="424"/>
      <c r="BX24" s="29"/>
      <c r="BY24" s="92"/>
      <c r="BZ24" s="92"/>
      <c r="CA24" s="424"/>
      <c r="CB24" s="424"/>
      <c r="CC24" s="424"/>
      <c r="CD24" s="74"/>
      <c r="CE24" s="53"/>
      <c r="CF24" s="76"/>
      <c r="CG24" s="50"/>
      <c r="CH24" s="74"/>
      <c r="CI24" s="74"/>
      <c r="CJ24" s="50"/>
      <c r="CK24" s="80"/>
      <c r="CL24" s="80"/>
      <c r="CM24" s="82"/>
      <c r="CN24" s="82"/>
      <c r="CO24" s="98"/>
      <c r="CP24" s="82"/>
      <c r="CQ24" s="99"/>
      <c r="CR24" s="99"/>
      <c r="CS24" s="100"/>
      <c r="CT24" s="813"/>
      <c r="CU24" s="99"/>
      <c r="CV24" s="162"/>
    </row>
    <row r="25" spans="1:100" s="52" customFormat="1" ht="76.5" x14ac:dyDescent="0.25">
      <c r="A25" s="50" t="s">
        <v>2404</v>
      </c>
      <c r="B25" s="658" t="str">
        <f t="shared" si="0"/>
        <v>21</v>
      </c>
      <c r="C25" s="423" t="s">
        <v>2164</v>
      </c>
      <c r="D25" s="390" t="s">
        <v>3013</v>
      </c>
      <c r="E25" s="503" t="s">
        <v>3014</v>
      </c>
      <c r="F25" s="426">
        <v>42755</v>
      </c>
      <c r="G25" s="760" t="s">
        <v>1499</v>
      </c>
      <c r="H25" s="760" t="s">
        <v>1525</v>
      </c>
      <c r="I25" s="30" t="s">
        <v>2257</v>
      </c>
      <c r="J25" s="207" t="s">
        <v>3095</v>
      </c>
      <c r="K25" s="425">
        <v>36</v>
      </c>
      <c r="L25" s="47">
        <v>811500</v>
      </c>
      <c r="M25" s="404" t="s">
        <v>3004</v>
      </c>
      <c r="N25" s="786">
        <v>61525000</v>
      </c>
      <c r="O25" s="423" t="s">
        <v>3015</v>
      </c>
      <c r="P25" s="403" t="s">
        <v>3011</v>
      </c>
      <c r="Q25" s="289" t="s">
        <v>1480</v>
      </c>
      <c r="R25" s="764" t="s">
        <v>1481</v>
      </c>
      <c r="S25" s="192" t="s">
        <v>1536</v>
      </c>
      <c r="T25" s="426">
        <v>42761</v>
      </c>
      <c r="U25" s="426">
        <v>42761</v>
      </c>
      <c r="V25" s="50"/>
      <c r="W25" s="765" t="s">
        <v>1483</v>
      </c>
      <c r="X25" s="765" t="s">
        <v>1484</v>
      </c>
      <c r="Y25" s="765" t="s">
        <v>1484</v>
      </c>
      <c r="Z25" s="765" t="s">
        <v>3016</v>
      </c>
      <c r="AA25" s="115">
        <v>51833082</v>
      </c>
      <c r="AB25" s="402"/>
      <c r="AC25" s="425">
        <v>36317</v>
      </c>
      <c r="AD25" s="426">
        <v>42761</v>
      </c>
      <c r="AE25" s="88">
        <v>5593181</v>
      </c>
      <c r="AF25" s="163">
        <v>61525000</v>
      </c>
      <c r="AG25" s="117"/>
      <c r="AH25" s="117"/>
      <c r="AI25" s="117">
        <f t="shared" si="14"/>
        <v>61525000</v>
      </c>
      <c r="AJ25" s="158" t="s">
        <v>22</v>
      </c>
      <c r="AK25" s="158" t="s">
        <v>67</v>
      </c>
      <c r="AL25" s="158" t="s">
        <v>67</v>
      </c>
      <c r="AM25" s="158" t="s">
        <v>67</v>
      </c>
      <c r="AN25" s="426" t="s">
        <v>67</v>
      </c>
      <c r="AO25" s="426">
        <v>42761</v>
      </c>
      <c r="AP25" s="697">
        <v>43094</v>
      </c>
      <c r="AQ25" s="7">
        <f t="shared" si="15"/>
        <v>333</v>
      </c>
      <c r="AR25" s="765" t="s">
        <v>3012</v>
      </c>
      <c r="AS25" s="56">
        <v>79335420</v>
      </c>
      <c r="AT25" s="411"/>
      <c r="AU25" s="48"/>
      <c r="AV25" s="29"/>
      <c r="AW25" s="49"/>
      <c r="AX25" s="48"/>
      <c r="AY25" s="29"/>
      <c r="AZ25" s="47"/>
      <c r="BA25" s="424"/>
      <c r="BB25" s="29"/>
      <c r="BC25" s="29"/>
      <c r="BD25" s="48"/>
      <c r="BE25" s="29"/>
      <c r="BF25" s="97"/>
      <c r="BG25" s="97"/>
      <c r="BH25" s="50"/>
      <c r="BI25" s="29"/>
      <c r="BJ25" s="48"/>
      <c r="BK25" s="29"/>
      <c r="BL25" s="50"/>
      <c r="BM25" s="50"/>
      <c r="BN25" s="50"/>
      <c r="BO25" s="424"/>
      <c r="BP25" s="424"/>
      <c r="BQ25" s="423"/>
      <c r="BR25" s="424"/>
      <c r="BS25" s="29"/>
      <c r="BT25" s="424"/>
      <c r="BU25" s="424"/>
      <c r="BV25" s="423"/>
      <c r="BW25" s="424"/>
      <c r="BX25" s="29"/>
      <c r="BY25" s="92"/>
      <c r="BZ25" s="92"/>
      <c r="CA25" s="424"/>
      <c r="CB25" s="424"/>
      <c r="CC25" s="424"/>
      <c r="CD25" s="74"/>
      <c r="CE25" s="53"/>
      <c r="CF25" s="76"/>
      <c r="CG25" s="50"/>
      <c r="CH25" s="74"/>
      <c r="CI25" s="74"/>
      <c r="CJ25" s="50"/>
      <c r="CK25" s="80"/>
      <c r="CL25" s="80"/>
      <c r="CM25" s="82"/>
      <c r="CN25" s="82"/>
      <c r="CO25" s="98"/>
      <c r="CP25" s="82"/>
      <c r="CQ25" s="99"/>
      <c r="CR25" s="99"/>
      <c r="CS25" s="100"/>
      <c r="CT25" s="814"/>
      <c r="CU25" s="99"/>
      <c r="CV25" s="162"/>
    </row>
    <row r="26" spans="1:100" s="52" customFormat="1" ht="38.25" x14ac:dyDescent="0.25">
      <c r="A26" s="50" t="s">
        <v>3045</v>
      </c>
      <c r="B26" s="658">
        <f t="shared" si="0"/>
        <v>24</v>
      </c>
      <c r="C26" s="423" t="s">
        <v>2164</v>
      </c>
      <c r="D26" s="390" t="s">
        <v>3017</v>
      </c>
      <c r="E26" s="503" t="s">
        <v>3018</v>
      </c>
      <c r="F26" s="426">
        <v>42755</v>
      </c>
      <c r="G26" s="760" t="s">
        <v>1499</v>
      </c>
      <c r="H26" s="760" t="s">
        <v>1526</v>
      </c>
      <c r="I26" s="765" t="s">
        <v>212</v>
      </c>
      <c r="J26" s="207" t="s">
        <v>3019</v>
      </c>
      <c r="K26" s="429">
        <v>9</v>
      </c>
      <c r="L26" s="47">
        <v>811215</v>
      </c>
      <c r="M26" s="404" t="s">
        <v>3020</v>
      </c>
      <c r="N26" s="786">
        <v>6000000</v>
      </c>
      <c r="O26" s="423" t="s">
        <v>3021</v>
      </c>
      <c r="P26" s="403" t="s">
        <v>1563</v>
      </c>
      <c r="Q26" s="289" t="s">
        <v>1480</v>
      </c>
      <c r="R26" s="764" t="s">
        <v>1481</v>
      </c>
      <c r="S26" s="193">
        <v>24</v>
      </c>
      <c r="T26" s="426">
        <v>42762</v>
      </c>
      <c r="U26" s="426" t="s">
        <v>3022</v>
      </c>
      <c r="V26" s="50"/>
      <c r="W26" s="765" t="s">
        <v>3221</v>
      </c>
      <c r="X26" s="765" t="s">
        <v>1484</v>
      </c>
      <c r="Y26" s="765" t="s">
        <v>1484</v>
      </c>
      <c r="Z26" s="765" t="s">
        <v>3023</v>
      </c>
      <c r="AA26" s="115" t="s">
        <v>3024</v>
      </c>
      <c r="AB26" s="412"/>
      <c r="AC26" s="425">
        <v>37217</v>
      </c>
      <c r="AD26" s="426">
        <v>42762</v>
      </c>
      <c r="AE26" s="88"/>
      <c r="AF26" s="163">
        <v>6000000</v>
      </c>
      <c r="AG26" s="117"/>
      <c r="AH26" s="117"/>
      <c r="AI26" s="117">
        <f t="shared" si="14"/>
        <v>6000000</v>
      </c>
      <c r="AJ26" s="158" t="s">
        <v>22</v>
      </c>
      <c r="AK26" s="158" t="s">
        <v>67</v>
      </c>
      <c r="AL26" s="158" t="s">
        <v>67</v>
      </c>
      <c r="AM26" s="158" t="s">
        <v>67</v>
      </c>
      <c r="AN26" s="426" t="s">
        <v>67</v>
      </c>
      <c r="AO26" s="426">
        <v>42762</v>
      </c>
      <c r="AP26" s="697">
        <v>43100</v>
      </c>
      <c r="AQ26" s="7">
        <f t="shared" si="15"/>
        <v>338</v>
      </c>
      <c r="AR26" s="765" t="s">
        <v>96</v>
      </c>
      <c r="AS26" s="291">
        <v>94486941</v>
      </c>
      <c r="AT26" s="409"/>
      <c r="AU26" s="48"/>
      <c r="AV26" s="29"/>
      <c r="AW26" s="166"/>
      <c r="AX26" s="48"/>
      <c r="AY26" s="29"/>
      <c r="AZ26" s="47"/>
      <c r="BA26" s="424"/>
      <c r="BB26" s="29"/>
      <c r="BC26" s="29"/>
      <c r="BD26" s="48"/>
      <c r="BE26" s="29"/>
      <c r="BF26" s="97"/>
      <c r="BG26" s="97"/>
      <c r="BH26" s="50"/>
      <c r="BI26" s="29"/>
      <c r="BJ26" s="48"/>
      <c r="BK26" s="29"/>
      <c r="BL26" s="50"/>
      <c r="BM26" s="50"/>
      <c r="BN26" s="50"/>
      <c r="BO26" s="424"/>
      <c r="BP26" s="424"/>
      <c r="BQ26" s="423"/>
      <c r="BR26" s="424"/>
      <c r="BS26" s="29"/>
      <c r="BT26" s="29"/>
      <c r="BU26" s="424"/>
      <c r="BV26" s="424"/>
      <c r="BW26" s="424"/>
      <c r="BX26" s="29"/>
      <c r="BY26" s="92"/>
      <c r="BZ26" s="92"/>
      <c r="CA26" s="424"/>
      <c r="CB26" s="424"/>
      <c r="CC26" s="424"/>
      <c r="CD26" s="74"/>
      <c r="CE26" s="53"/>
      <c r="CF26" s="76"/>
      <c r="CG26" s="50"/>
      <c r="CH26" s="74"/>
      <c r="CI26" s="74"/>
      <c r="CJ26" s="50"/>
      <c r="CK26" s="80"/>
      <c r="CL26" s="80"/>
      <c r="CM26" s="82"/>
      <c r="CN26" s="82"/>
      <c r="CO26" s="98"/>
      <c r="CP26" s="82"/>
      <c r="CQ26" s="99"/>
      <c r="CR26" s="99"/>
      <c r="CS26" s="100"/>
      <c r="CT26" s="812"/>
      <c r="CU26" s="99"/>
      <c r="CV26" s="162"/>
    </row>
    <row r="27" spans="1:100" s="52" customFormat="1" ht="38.25" x14ac:dyDescent="0.2">
      <c r="A27" s="50" t="s">
        <v>3045</v>
      </c>
      <c r="B27" s="658">
        <f t="shared" si="0"/>
        <v>61</v>
      </c>
      <c r="C27" s="423" t="s">
        <v>1610</v>
      </c>
      <c r="D27" s="390" t="s">
        <v>3025</v>
      </c>
      <c r="E27" s="503" t="s">
        <v>7</v>
      </c>
      <c r="F27" s="426">
        <v>42753</v>
      </c>
      <c r="G27" s="760" t="s">
        <v>1590</v>
      </c>
      <c r="H27" s="760" t="s">
        <v>3003</v>
      </c>
      <c r="I27" s="765" t="s">
        <v>3009</v>
      </c>
      <c r="J27" s="512" t="s">
        <v>3026</v>
      </c>
      <c r="K27" s="425">
        <v>41</v>
      </c>
      <c r="L27" s="47">
        <v>432323</v>
      </c>
      <c r="M27" s="407" t="s">
        <v>3027</v>
      </c>
      <c r="N27" s="271">
        <v>214000000</v>
      </c>
      <c r="O27" s="423" t="s">
        <v>3028</v>
      </c>
      <c r="P27" s="403" t="s">
        <v>3006</v>
      </c>
      <c r="Q27" s="289" t="s">
        <v>1480</v>
      </c>
      <c r="R27" s="764" t="s">
        <v>1481</v>
      </c>
      <c r="S27" s="193">
        <v>61</v>
      </c>
      <c r="T27" s="426">
        <v>42817</v>
      </c>
      <c r="U27" s="578">
        <v>42817</v>
      </c>
      <c r="V27" s="50"/>
      <c r="W27" s="765" t="s">
        <v>3221</v>
      </c>
      <c r="X27" s="765" t="s">
        <v>1484</v>
      </c>
      <c r="Y27" s="765" t="s">
        <v>1484</v>
      </c>
      <c r="Z27" s="765" t="s">
        <v>3419</v>
      </c>
      <c r="AA27" s="115" t="s">
        <v>3420</v>
      </c>
      <c r="AB27" s="402"/>
      <c r="AC27" s="579">
        <v>67717</v>
      </c>
      <c r="AD27" s="426">
        <v>42817</v>
      </c>
      <c r="AE27" s="88"/>
      <c r="AF27" s="163">
        <v>187080889.08000001</v>
      </c>
      <c r="AG27" s="117"/>
      <c r="AH27" s="117"/>
      <c r="AI27" s="117">
        <f t="shared" si="14"/>
        <v>187080889.08000001</v>
      </c>
      <c r="AJ27" s="158"/>
      <c r="AK27" s="158"/>
      <c r="AL27" s="158"/>
      <c r="AM27" s="158"/>
      <c r="AN27" s="426"/>
      <c r="AO27" s="426">
        <v>42817</v>
      </c>
      <c r="AP27" s="697">
        <v>43100</v>
      </c>
      <c r="AQ27" s="7">
        <f t="shared" si="15"/>
        <v>283</v>
      </c>
      <c r="AR27" s="765" t="s">
        <v>2660</v>
      </c>
      <c r="AS27" s="291">
        <v>46373712</v>
      </c>
      <c r="AT27" s="96"/>
      <c r="AU27" s="48"/>
      <c r="AV27" s="29"/>
      <c r="AW27" s="29"/>
      <c r="AX27" s="48"/>
      <c r="AY27" s="29"/>
      <c r="AZ27" s="47"/>
      <c r="BA27" s="424"/>
      <c r="BB27" s="29"/>
      <c r="BC27" s="29"/>
      <c r="BD27" s="48"/>
      <c r="BE27" s="29"/>
      <c r="BF27" s="97"/>
      <c r="BG27" s="97"/>
      <c r="BH27" s="50"/>
      <c r="BI27" s="29"/>
      <c r="BJ27" s="48"/>
      <c r="BK27" s="29"/>
      <c r="BL27" s="50"/>
      <c r="BM27" s="50"/>
      <c r="BN27" s="50"/>
      <c r="BO27" s="424"/>
      <c r="BP27" s="424"/>
      <c r="BQ27" s="424"/>
      <c r="BR27" s="424"/>
      <c r="BS27" s="29"/>
      <c r="BT27" s="424"/>
      <c r="BU27" s="424"/>
      <c r="BV27" s="424"/>
      <c r="BW27" s="424"/>
      <c r="BX27" s="29"/>
      <c r="BY27" s="92"/>
      <c r="BZ27" s="92"/>
      <c r="CA27" s="424"/>
      <c r="CB27" s="424"/>
      <c r="CC27" s="424"/>
      <c r="CD27" s="74"/>
      <c r="CE27" s="53"/>
      <c r="CF27" s="76"/>
      <c r="CG27" s="50"/>
      <c r="CH27" s="74"/>
      <c r="CI27" s="74"/>
      <c r="CJ27" s="50"/>
      <c r="CK27" s="80"/>
      <c r="CL27" s="80"/>
      <c r="CM27" s="82"/>
      <c r="CN27" s="82"/>
      <c r="CO27" s="98"/>
      <c r="CP27" s="82"/>
      <c r="CQ27" s="99"/>
      <c r="CR27" s="99"/>
      <c r="CS27" s="100"/>
      <c r="CT27" s="813"/>
      <c r="CU27" s="99"/>
      <c r="CV27" s="162"/>
    </row>
    <row r="28" spans="1:100" s="180" customFormat="1" ht="51" x14ac:dyDescent="0.25">
      <c r="A28" s="128" t="s">
        <v>2404</v>
      </c>
      <c r="B28" s="658">
        <f t="shared" si="0"/>
        <v>0</v>
      </c>
      <c r="C28" s="143" t="s">
        <v>1610</v>
      </c>
      <c r="D28" s="560" t="s">
        <v>3029</v>
      </c>
      <c r="E28" s="561" t="s">
        <v>3030</v>
      </c>
      <c r="F28" s="139">
        <v>42760</v>
      </c>
      <c r="G28" s="284" t="s">
        <v>1499</v>
      </c>
      <c r="H28" s="284" t="s">
        <v>1525</v>
      </c>
      <c r="I28" s="209" t="s">
        <v>1743</v>
      </c>
      <c r="J28" s="140" t="s">
        <v>3031</v>
      </c>
      <c r="K28" s="153">
        <v>28</v>
      </c>
      <c r="L28" s="142">
        <v>801615</v>
      </c>
      <c r="M28" s="140" t="s">
        <v>1674</v>
      </c>
      <c r="N28" s="133">
        <v>24840000</v>
      </c>
      <c r="O28" s="143" t="s">
        <v>3032</v>
      </c>
      <c r="P28" s="146" t="s">
        <v>1487</v>
      </c>
      <c r="Q28" s="290" t="s">
        <v>1985</v>
      </c>
      <c r="R28" s="145"/>
      <c r="S28" s="194"/>
      <c r="T28" s="139"/>
      <c r="U28" s="139"/>
      <c r="V28" s="128"/>
      <c r="W28" s="209"/>
      <c r="X28" s="209"/>
      <c r="Y28" s="209"/>
      <c r="Z28" s="209"/>
      <c r="AA28" s="173"/>
      <c r="AB28" s="132"/>
      <c r="AC28" s="153"/>
      <c r="AD28" s="139"/>
      <c r="AE28" s="154"/>
      <c r="AF28" s="164"/>
      <c r="AG28" s="558"/>
      <c r="AH28" s="558"/>
      <c r="AI28" s="117">
        <f t="shared" si="14"/>
        <v>0</v>
      </c>
      <c r="AJ28" s="159"/>
      <c r="AK28" s="159"/>
      <c r="AL28" s="159"/>
      <c r="AM28" s="159"/>
      <c r="AN28" s="139"/>
      <c r="AO28" s="139"/>
      <c r="AP28" s="139"/>
      <c r="AQ28" s="401">
        <f t="shared" ref="AQ28:AQ61" si="36">AP28-AO28</f>
        <v>0</v>
      </c>
      <c r="AR28" s="209"/>
      <c r="AS28" s="292"/>
      <c r="AT28" s="148"/>
      <c r="AU28" s="148"/>
      <c r="AV28" s="147"/>
      <c r="AW28" s="151"/>
      <c r="AX28" s="148"/>
      <c r="AY28" s="147"/>
      <c r="AZ28" s="142"/>
      <c r="BA28" s="145"/>
      <c r="BB28" s="147"/>
      <c r="BC28" s="147"/>
      <c r="BD28" s="148"/>
      <c r="BE28" s="147"/>
      <c r="BF28" s="150"/>
      <c r="BG28" s="150"/>
      <c r="BH28" s="128"/>
      <c r="BI28" s="147"/>
      <c r="BJ28" s="148"/>
      <c r="BK28" s="147"/>
      <c r="BL28" s="128"/>
      <c r="BM28" s="128"/>
      <c r="BN28" s="128"/>
      <c r="BO28" s="145"/>
      <c r="BP28" s="145"/>
      <c r="BQ28" s="143"/>
      <c r="BR28" s="145"/>
      <c r="BS28" s="147"/>
      <c r="BT28" s="145"/>
      <c r="BU28" s="145"/>
      <c r="BV28" s="143"/>
      <c r="BW28" s="145"/>
      <c r="BX28" s="147"/>
      <c r="BY28" s="131"/>
      <c r="BZ28" s="131"/>
      <c r="CA28" s="145"/>
      <c r="CB28" s="145"/>
      <c r="CC28" s="145"/>
      <c r="CD28" s="155"/>
      <c r="CE28" s="127"/>
      <c r="CF28" s="129"/>
      <c r="CG28" s="128"/>
      <c r="CH28" s="155"/>
      <c r="CI28" s="155"/>
      <c r="CJ28" s="128"/>
      <c r="CK28" s="174"/>
      <c r="CL28" s="174"/>
      <c r="CM28" s="175"/>
      <c r="CN28" s="175"/>
      <c r="CO28" s="176"/>
      <c r="CP28" s="175"/>
      <c r="CQ28" s="177"/>
      <c r="CR28" s="177"/>
      <c r="CS28" s="178"/>
      <c r="CT28" s="814"/>
      <c r="CU28" s="177"/>
      <c r="CV28" s="179"/>
    </row>
    <row r="29" spans="1:100" s="52" customFormat="1" ht="51" x14ac:dyDescent="0.25">
      <c r="A29" s="50" t="s">
        <v>3045</v>
      </c>
      <c r="B29" s="658">
        <f t="shared" si="0"/>
        <v>27</v>
      </c>
      <c r="C29" s="423" t="s">
        <v>1610</v>
      </c>
      <c r="D29" s="390" t="s">
        <v>3033</v>
      </c>
      <c r="E29" s="507" t="s">
        <v>3034</v>
      </c>
      <c r="F29" s="426">
        <v>42762</v>
      </c>
      <c r="G29" s="760" t="s">
        <v>1499</v>
      </c>
      <c r="H29" s="760" t="s">
        <v>1546</v>
      </c>
      <c r="I29" s="765" t="s">
        <v>2257</v>
      </c>
      <c r="J29" s="512" t="s">
        <v>3035</v>
      </c>
      <c r="K29" s="429">
        <v>16</v>
      </c>
      <c r="L29" s="47">
        <v>801315</v>
      </c>
      <c r="M29" s="428" t="s">
        <v>1674</v>
      </c>
      <c r="N29" s="786">
        <v>4801667</v>
      </c>
      <c r="O29" s="423" t="s">
        <v>3036</v>
      </c>
      <c r="P29" s="403" t="s">
        <v>1550</v>
      </c>
      <c r="Q29" s="289" t="s">
        <v>1480</v>
      </c>
      <c r="R29" s="764" t="s">
        <v>1481</v>
      </c>
      <c r="S29" s="193">
        <v>27</v>
      </c>
      <c r="T29" s="426">
        <v>42768</v>
      </c>
      <c r="U29" s="548">
        <v>42768</v>
      </c>
      <c r="V29" s="50"/>
      <c r="W29" s="765" t="s">
        <v>1546</v>
      </c>
      <c r="X29" s="765" t="s">
        <v>2362</v>
      </c>
      <c r="Y29" s="765" t="s">
        <v>3320</v>
      </c>
      <c r="Z29" s="765" t="s">
        <v>3321</v>
      </c>
      <c r="AA29" s="115" t="s">
        <v>3322</v>
      </c>
      <c r="AB29" s="402"/>
      <c r="AC29" s="425">
        <v>37717</v>
      </c>
      <c r="AD29" s="426">
        <v>42768</v>
      </c>
      <c r="AE29" s="88"/>
      <c r="AF29" s="163">
        <v>4730000</v>
      </c>
      <c r="AG29" s="117"/>
      <c r="AH29" s="117"/>
      <c r="AI29" s="117">
        <f t="shared" si="14"/>
        <v>4730000</v>
      </c>
      <c r="AJ29" s="158" t="s">
        <v>22</v>
      </c>
      <c r="AK29" s="158" t="s">
        <v>67</v>
      </c>
      <c r="AL29" s="158" t="s">
        <v>67</v>
      </c>
      <c r="AM29" s="158" t="s">
        <v>67</v>
      </c>
      <c r="AN29" s="548" t="s">
        <v>67</v>
      </c>
      <c r="AO29" s="426">
        <v>42768</v>
      </c>
      <c r="AP29" s="697">
        <v>43100</v>
      </c>
      <c r="AQ29" s="7">
        <f t="shared" si="36"/>
        <v>332</v>
      </c>
      <c r="AR29" s="765" t="s">
        <v>3323</v>
      </c>
      <c r="AS29" s="291">
        <v>19000951</v>
      </c>
      <c r="AT29" s="48"/>
      <c r="AU29" s="48"/>
      <c r="AV29" s="29"/>
      <c r="AW29" s="166"/>
      <c r="AX29" s="48"/>
      <c r="AY29" s="29"/>
      <c r="AZ29" s="47"/>
      <c r="BA29" s="424"/>
      <c r="BB29" s="29"/>
      <c r="BC29" s="29"/>
      <c r="BD29" s="48"/>
      <c r="BE29" s="29"/>
      <c r="BF29" s="97"/>
      <c r="BG29" s="97"/>
      <c r="BH29" s="50"/>
      <c r="BI29" s="29"/>
      <c r="BJ29" s="48"/>
      <c r="BK29" s="29"/>
      <c r="BL29" s="50"/>
      <c r="BM29" s="50"/>
      <c r="BN29" s="50"/>
      <c r="BO29" s="424"/>
      <c r="BP29" s="424"/>
      <c r="BQ29" s="423"/>
      <c r="BR29" s="424"/>
      <c r="BS29" s="29"/>
      <c r="BT29" s="29"/>
      <c r="BU29" s="424"/>
      <c r="BV29" s="424"/>
      <c r="BW29" s="424"/>
      <c r="BX29" s="29"/>
      <c r="BY29" s="92"/>
      <c r="BZ29" s="92"/>
      <c r="CA29" s="424"/>
      <c r="CB29" s="424"/>
      <c r="CC29" s="424"/>
      <c r="CD29" s="74"/>
      <c r="CE29" s="53"/>
      <c r="CF29" s="76"/>
      <c r="CG29" s="50"/>
      <c r="CH29" s="74"/>
      <c r="CI29" s="74"/>
      <c r="CJ29" s="50"/>
      <c r="CK29" s="80"/>
      <c r="CL29" s="80"/>
      <c r="CM29" s="82"/>
      <c r="CN29" s="82"/>
      <c r="CO29" s="98"/>
      <c r="CP29" s="82"/>
      <c r="CQ29" s="99"/>
      <c r="CR29" s="99"/>
      <c r="CS29" s="100"/>
      <c r="CT29" s="812"/>
      <c r="CU29" s="99"/>
      <c r="CV29" s="162"/>
    </row>
    <row r="30" spans="1:100" s="52" customFormat="1" ht="93" customHeight="1" x14ac:dyDescent="0.25">
      <c r="A30" s="50" t="s">
        <v>3045</v>
      </c>
      <c r="B30" s="658">
        <f t="shared" si="0"/>
        <v>2</v>
      </c>
      <c r="C30" s="423" t="s">
        <v>1610</v>
      </c>
      <c r="D30" s="390" t="s">
        <v>3037</v>
      </c>
      <c r="E30" s="503" t="s">
        <v>1488</v>
      </c>
      <c r="F30" s="426">
        <v>42762</v>
      </c>
      <c r="G30" s="760" t="s">
        <v>3038</v>
      </c>
      <c r="H30" s="760" t="s">
        <v>3038</v>
      </c>
      <c r="I30" s="765" t="s">
        <v>212</v>
      </c>
      <c r="J30" s="512" t="s">
        <v>3039</v>
      </c>
      <c r="K30" s="425">
        <v>13</v>
      </c>
      <c r="L30" s="47">
        <v>551217</v>
      </c>
      <c r="M30" s="404" t="s">
        <v>3040</v>
      </c>
      <c r="N30" s="786">
        <v>15000000</v>
      </c>
      <c r="O30" s="423" t="s">
        <v>3041</v>
      </c>
      <c r="P30" s="403" t="s">
        <v>1563</v>
      </c>
      <c r="Q30" s="289" t="s">
        <v>1480</v>
      </c>
      <c r="R30" s="764" t="s">
        <v>1481</v>
      </c>
      <c r="S30" s="193">
        <v>2</v>
      </c>
      <c r="T30" s="426">
        <v>42779</v>
      </c>
      <c r="U30" s="426">
        <v>42780</v>
      </c>
      <c r="V30" s="50"/>
      <c r="W30" s="765" t="s">
        <v>1804</v>
      </c>
      <c r="X30" s="765" t="s">
        <v>3223</v>
      </c>
      <c r="Y30" s="765" t="s">
        <v>1579</v>
      </c>
      <c r="Z30" s="765" t="s">
        <v>3222</v>
      </c>
      <c r="AA30" s="115">
        <v>10024095</v>
      </c>
      <c r="AB30" s="402"/>
      <c r="AC30" s="425">
        <v>45217</v>
      </c>
      <c r="AD30" s="426">
        <v>42779</v>
      </c>
      <c r="AE30" s="88"/>
      <c r="AF30" s="163">
        <v>14277620</v>
      </c>
      <c r="AG30" s="117"/>
      <c r="AH30" s="117"/>
      <c r="AI30" s="117">
        <f t="shared" si="14"/>
        <v>14277620</v>
      </c>
      <c r="AJ30" s="158"/>
      <c r="AK30" s="158"/>
      <c r="AL30" s="158"/>
      <c r="AM30" s="158"/>
      <c r="AN30" s="426"/>
      <c r="AO30" s="426">
        <v>42780</v>
      </c>
      <c r="AP30" s="697">
        <v>42815</v>
      </c>
      <c r="AQ30" s="7">
        <f t="shared" si="36"/>
        <v>35</v>
      </c>
      <c r="AR30" s="765" t="s">
        <v>96</v>
      </c>
      <c r="AS30" s="291">
        <v>94486941</v>
      </c>
      <c r="AT30" s="96"/>
      <c r="AU30" s="48"/>
      <c r="AV30" s="29"/>
      <c r="AW30" s="29"/>
      <c r="AX30" s="48"/>
      <c r="AY30" s="29"/>
      <c r="AZ30" s="47"/>
      <c r="BA30" s="424"/>
      <c r="BB30" s="29"/>
      <c r="BC30" s="29"/>
      <c r="BD30" s="48"/>
      <c r="BE30" s="29"/>
      <c r="BF30" s="97"/>
      <c r="BG30" s="97"/>
      <c r="BH30" s="50"/>
      <c r="BI30" s="29"/>
      <c r="BJ30" s="48"/>
      <c r="BK30" s="29"/>
      <c r="BL30" s="50"/>
      <c r="BM30" s="50"/>
      <c r="BN30" s="50"/>
      <c r="BO30" s="424"/>
      <c r="BP30" s="424"/>
      <c r="BQ30" s="424"/>
      <c r="BR30" s="424"/>
      <c r="BS30" s="29"/>
      <c r="BT30" s="424"/>
      <c r="BU30" s="424"/>
      <c r="BV30" s="424"/>
      <c r="BW30" s="424"/>
      <c r="BX30" s="29"/>
      <c r="BY30" s="92"/>
      <c r="BZ30" s="92"/>
      <c r="CA30" s="424"/>
      <c r="CB30" s="424"/>
      <c r="CC30" s="424"/>
      <c r="CD30" s="74"/>
      <c r="CE30" s="53"/>
      <c r="CF30" s="76"/>
      <c r="CG30" s="50"/>
      <c r="CH30" s="74"/>
      <c r="CI30" s="74"/>
      <c r="CJ30" s="50"/>
      <c r="CK30" s="80"/>
      <c r="CL30" s="80"/>
      <c r="CM30" s="82"/>
      <c r="CN30" s="82"/>
      <c r="CO30" s="98"/>
      <c r="CP30" s="82"/>
      <c r="CQ30" s="99"/>
      <c r="CR30" s="99"/>
      <c r="CS30" s="100"/>
      <c r="CT30" s="813"/>
      <c r="CU30" s="99"/>
      <c r="CV30" s="162"/>
    </row>
    <row r="31" spans="1:100" s="52" customFormat="1" ht="38.25" x14ac:dyDescent="0.2">
      <c r="A31" s="50" t="s">
        <v>3045</v>
      </c>
      <c r="B31" s="658">
        <f t="shared" si="0"/>
        <v>63</v>
      </c>
      <c r="C31" s="423" t="s">
        <v>1489</v>
      </c>
      <c r="D31" s="390" t="s">
        <v>3042</v>
      </c>
      <c r="E31" s="503" t="s">
        <v>1491</v>
      </c>
      <c r="F31" s="426">
        <v>42766</v>
      </c>
      <c r="G31" s="760" t="s">
        <v>1590</v>
      </c>
      <c r="H31" s="765" t="s">
        <v>3003</v>
      </c>
      <c r="I31" s="413" t="s">
        <v>3009</v>
      </c>
      <c r="J31" s="512" t="s">
        <v>3043</v>
      </c>
      <c r="K31" s="425">
        <v>40</v>
      </c>
      <c r="L31" s="47">
        <v>432018</v>
      </c>
      <c r="M31" s="407" t="s">
        <v>3027</v>
      </c>
      <c r="N31" s="786">
        <v>383981075</v>
      </c>
      <c r="O31" s="423" t="s">
        <v>3046</v>
      </c>
      <c r="P31" s="403" t="s">
        <v>3006</v>
      </c>
      <c r="Q31" s="289" t="s">
        <v>1480</v>
      </c>
      <c r="R31" s="764" t="s">
        <v>1481</v>
      </c>
      <c r="S31" s="193">
        <v>63</v>
      </c>
      <c r="T31" s="426">
        <v>42818</v>
      </c>
      <c r="U31" s="426">
        <v>42819</v>
      </c>
      <c r="V31" s="50"/>
      <c r="W31" s="765" t="s">
        <v>1804</v>
      </c>
      <c r="X31" s="765" t="s">
        <v>1484</v>
      </c>
      <c r="Y31" s="765" t="s">
        <v>1484</v>
      </c>
      <c r="Z31" s="765" t="s">
        <v>3451</v>
      </c>
      <c r="AA31" s="52" t="s">
        <v>3452</v>
      </c>
      <c r="AB31" s="402"/>
      <c r="AC31" s="425">
        <v>70417</v>
      </c>
      <c r="AD31" s="426">
        <v>42818</v>
      </c>
      <c r="AE31" s="88"/>
      <c r="AF31" s="115">
        <v>62145430</v>
      </c>
      <c r="AG31" s="117"/>
      <c r="AH31" s="117"/>
      <c r="AI31" s="117">
        <f t="shared" si="14"/>
        <v>62145430</v>
      </c>
      <c r="AJ31" s="158"/>
      <c r="AK31" s="158"/>
      <c r="AL31" s="158"/>
      <c r="AM31" s="158"/>
      <c r="AN31" s="426"/>
      <c r="AO31" s="426">
        <v>42819</v>
      </c>
      <c r="AP31" s="697">
        <v>42971</v>
      </c>
      <c r="AQ31" s="7">
        <f t="shared" si="36"/>
        <v>152</v>
      </c>
      <c r="AR31" s="765" t="s">
        <v>2660</v>
      </c>
      <c r="AS31" s="291">
        <v>46373712</v>
      </c>
      <c r="AT31" s="48"/>
      <c r="AU31" s="48"/>
      <c r="AV31" s="29"/>
      <c r="AW31" s="49"/>
      <c r="AX31" s="48"/>
      <c r="AY31" s="29"/>
      <c r="AZ31" s="47"/>
      <c r="BA31" s="424"/>
      <c r="BB31" s="29"/>
      <c r="BC31" s="29"/>
      <c r="BD31" s="48"/>
      <c r="BE31" s="29"/>
      <c r="BF31" s="97"/>
      <c r="BG31" s="97"/>
      <c r="BH31" s="50"/>
      <c r="BI31" s="29"/>
      <c r="BJ31" s="48"/>
      <c r="BK31" s="29"/>
      <c r="BL31" s="50"/>
      <c r="BM31" s="50"/>
      <c r="BN31" s="50"/>
      <c r="BO31" s="424"/>
      <c r="BP31" s="424"/>
      <c r="BQ31" s="423"/>
      <c r="BR31" s="424"/>
      <c r="BS31" s="29"/>
      <c r="BT31" s="424"/>
      <c r="BU31" s="424"/>
      <c r="BV31" s="423"/>
      <c r="BW31" s="424"/>
      <c r="BX31" s="29"/>
      <c r="BY31" s="92"/>
      <c r="BZ31" s="92"/>
      <c r="CA31" s="424"/>
      <c r="CB31" s="424"/>
      <c r="CC31" s="424"/>
      <c r="CD31" s="74"/>
      <c r="CE31" s="53"/>
      <c r="CF31" s="76"/>
      <c r="CG31" s="50"/>
      <c r="CH31" s="74"/>
      <c r="CI31" s="74"/>
      <c r="CJ31" s="50"/>
      <c r="CK31" s="80"/>
      <c r="CL31" s="80"/>
      <c r="CM31" s="82"/>
      <c r="CN31" s="82"/>
      <c r="CO31" s="98"/>
      <c r="CP31" s="82"/>
      <c r="CQ31" s="99"/>
      <c r="CR31" s="99"/>
      <c r="CS31" s="100"/>
      <c r="CT31" s="814"/>
      <c r="CU31" s="99"/>
      <c r="CV31" s="162"/>
    </row>
    <row r="32" spans="1:100" s="52" customFormat="1" ht="38.25" x14ac:dyDescent="0.2">
      <c r="A32" s="50" t="s">
        <v>3045</v>
      </c>
      <c r="B32" s="658">
        <f t="shared" si="0"/>
        <v>65</v>
      </c>
      <c r="C32" s="589" t="s">
        <v>1489</v>
      </c>
      <c r="D32" s="390" t="s">
        <v>3042</v>
      </c>
      <c r="E32" s="503" t="s">
        <v>1491</v>
      </c>
      <c r="F32" s="585">
        <v>42766</v>
      </c>
      <c r="G32" s="760" t="s">
        <v>1590</v>
      </c>
      <c r="H32" s="765" t="s">
        <v>3003</v>
      </c>
      <c r="I32" s="413" t="s">
        <v>3009</v>
      </c>
      <c r="J32" s="588" t="s">
        <v>3043</v>
      </c>
      <c r="K32" s="586">
        <v>40</v>
      </c>
      <c r="L32" s="47">
        <v>432018</v>
      </c>
      <c r="M32" s="407" t="s">
        <v>3027</v>
      </c>
      <c r="N32" s="786">
        <v>383981075</v>
      </c>
      <c r="O32" s="589" t="s">
        <v>3046</v>
      </c>
      <c r="P32" s="551" t="s">
        <v>3006</v>
      </c>
      <c r="Q32" s="289" t="s">
        <v>1480</v>
      </c>
      <c r="R32" s="764" t="s">
        <v>1481</v>
      </c>
      <c r="S32" s="193">
        <v>65</v>
      </c>
      <c r="T32" s="585">
        <v>42818</v>
      </c>
      <c r="U32" s="585">
        <v>42819</v>
      </c>
      <c r="V32" s="50"/>
      <c r="W32" s="765" t="s">
        <v>1804</v>
      </c>
      <c r="X32" s="765" t="s">
        <v>1484</v>
      </c>
      <c r="Y32" s="765" t="s">
        <v>1484</v>
      </c>
      <c r="Z32" s="765" t="s">
        <v>3417</v>
      </c>
      <c r="AA32" s="52" t="s">
        <v>3418</v>
      </c>
      <c r="AB32" s="402"/>
      <c r="AC32" s="586">
        <v>70317</v>
      </c>
      <c r="AD32" s="585">
        <v>42818</v>
      </c>
      <c r="AE32" s="88"/>
      <c r="AF32" s="115">
        <v>224500000</v>
      </c>
      <c r="AG32" s="117"/>
      <c r="AH32" s="117"/>
      <c r="AI32" s="117">
        <f t="shared" si="14"/>
        <v>224500000</v>
      </c>
      <c r="AJ32" s="158"/>
      <c r="AK32" s="158"/>
      <c r="AL32" s="158"/>
      <c r="AM32" s="158"/>
      <c r="AN32" s="585"/>
      <c r="AO32" s="585">
        <v>42819</v>
      </c>
      <c r="AP32" s="697">
        <v>42971</v>
      </c>
      <c r="AQ32" s="7">
        <f t="shared" si="36"/>
        <v>152</v>
      </c>
      <c r="AR32" s="765" t="s">
        <v>2660</v>
      </c>
      <c r="AS32" s="291">
        <v>46373712</v>
      </c>
      <c r="AT32" s="48"/>
      <c r="AU32" s="48"/>
      <c r="AV32" s="29"/>
      <c r="AW32" s="49"/>
      <c r="AX32" s="48"/>
      <c r="AY32" s="29"/>
      <c r="AZ32" s="47"/>
      <c r="BA32" s="590"/>
      <c r="BB32" s="29"/>
      <c r="BC32" s="29"/>
      <c r="BD32" s="48"/>
      <c r="BE32" s="29"/>
      <c r="BF32" s="97"/>
      <c r="BG32" s="97"/>
      <c r="BH32" s="50"/>
      <c r="BI32" s="29"/>
      <c r="BJ32" s="48"/>
      <c r="BK32" s="29"/>
      <c r="BL32" s="50"/>
      <c r="BM32" s="50"/>
      <c r="BN32" s="50"/>
      <c r="BO32" s="590"/>
      <c r="BP32" s="590"/>
      <c r="BQ32" s="589"/>
      <c r="BR32" s="590"/>
      <c r="BS32" s="29"/>
      <c r="BT32" s="590"/>
      <c r="BU32" s="590"/>
      <c r="BV32" s="589"/>
      <c r="BW32" s="590"/>
      <c r="BX32" s="29"/>
      <c r="BY32" s="92"/>
      <c r="BZ32" s="92"/>
      <c r="CA32" s="590"/>
      <c r="CB32" s="590"/>
      <c r="CC32" s="590"/>
      <c r="CD32" s="74"/>
      <c r="CE32" s="53"/>
      <c r="CF32" s="76"/>
      <c r="CG32" s="50"/>
      <c r="CH32" s="74"/>
      <c r="CI32" s="74"/>
      <c r="CJ32" s="50"/>
      <c r="CK32" s="80"/>
      <c r="CL32" s="80"/>
      <c r="CM32" s="82"/>
      <c r="CN32" s="82"/>
      <c r="CO32" s="98"/>
      <c r="CP32" s="82"/>
      <c r="CQ32" s="99"/>
      <c r="CR32" s="99"/>
      <c r="CS32" s="100"/>
      <c r="CT32" s="582"/>
      <c r="CU32" s="99"/>
      <c r="CV32" s="162"/>
    </row>
    <row r="33" spans="1:100" s="52" customFormat="1" ht="51" x14ac:dyDescent="0.25">
      <c r="A33" s="50" t="s">
        <v>3045</v>
      </c>
      <c r="B33" s="658">
        <f t="shared" si="0"/>
        <v>30</v>
      </c>
      <c r="C33" s="423" t="s">
        <v>1489</v>
      </c>
      <c r="D33" s="390" t="s">
        <v>3047</v>
      </c>
      <c r="E33" s="503" t="s">
        <v>3048</v>
      </c>
      <c r="F33" s="426">
        <v>42766</v>
      </c>
      <c r="G33" s="760" t="s">
        <v>1499</v>
      </c>
      <c r="H33" s="760" t="s">
        <v>1546</v>
      </c>
      <c r="I33" s="765" t="s">
        <v>2257</v>
      </c>
      <c r="J33" s="512" t="s">
        <v>3049</v>
      </c>
      <c r="K33" s="429">
        <v>5</v>
      </c>
      <c r="L33" s="47">
        <v>801315</v>
      </c>
      <c r="M33" s="428" t="s">
        <v>1674</v>
      </c>
      <c r="N33" s="786">
        <v>6300000</v>
      </c>
      <c r="O33" s="423" t="s">
        <v>3050</v>
      </c>
      <c r="P33" s="403" t="s">
        <v>1550</v>
      </c>
      <c r="Q33" s="289" t="s">
        <v>1480</v>
      </c>
      <c r="R33" s="764" t="s">
        <v>1481</v>
      </c>
      <c r="S33" s="193">
        <v>30</v>
      </c>
      <c r="T33" s="426">
        <v>42774</v>
      </c>
      <c r="U33" s="548">
        <v>42774</v>
      </c>
      <c r="V33" s="50"/>
      <c r="W33" s="765" t="s">
        <v>1546</v>
      </c>
      <c r="X33" s="765" t="s">
        <v>1651</v>
      </c>
      <c r="Y33" s="765" t="s">
        <v>1651</v>
      </c>
      <c r="Z33" s="765" t="s">
        <v>3324</v>
      </c>
      <c r="AA33" s="115">
        <v>1116775031</v>
      </c>
      <c r="AB33" s="402"/>
      <c r="AC33" s="425">
        <v>42717</v>
      </c>
      <c r="AD33" s="426">
        <v>42774</v>
      </c>
      <c r="AE33" s="88"/>
      <c r="AF33" s="163">
        <v>6300000</v>
      </c>
      <c r="AG33" s="117"/>
      <c r="AH33" s="117"/>
      <c r="AI33" s="117">
        <f t="shared" ref="AI33:AI37" si="37">+AF33+AG33</f>
        <v>6300000</v>
      </c>
      <c r="AJ33" s="158" t="s">
        <v>22</v>
      </c>
      <c r="AK33" s="158" t="s">
        <v>67</v>
      </c>
      <c r="AL33" s="158" t="s">
        <v>67</v>
      </c>
      <c r="AM33" s="158" t="s">
        <v>67</v>
      </c>
      <c r="AN33" s="548" t="s">
        <v>67</v>
      </c>
      <c r="AO33" s="548">
        <v>42774</v>
      </c>
      <c r="AP33" s="697">
        <v>42985</v>
      </c>
      <c r="AQ33" s="7">
        <f t="shared" si="36"/>
        <v>211</v>
      </c>
      <c r="AR33" s="765" t="s">
        <v>153</v>
      </c>
      <c r="AS33" s="291">
        <v>17586972</v>
      </c>
      <c r="AT33" s="48"/>
      <c r="AU33" s="48"/>
      <c r="AV33" s="29"/>
      <c r="AW33" s="166"/>
      <c r="AX33" s="48"/>
      <c r="AY33" s="29"/>
      <c r="AZ33" s="47"/>
      <c r="BA33" s="424"/>
      <c r="BB33" s="29"/>
      <c r="BC33" s="29"/>
      <c r="BD33" s="48"/>
      <c r="BE33" s="29"/>
      <c r="BF33" s="97"/>
      <c r="BG33" s="97"/>
      <c r="BH33" s="50"/>
      <c r="BI33" s="29"/>
      <c r="BJ33" s="48"/>
      <c r="BK33" s="29"/>
      <c r="BL33" s="50"/>
      <c r="BM33" s="50"/>
      <c r="BN33" s="50"/>
      <c r="BO33" s="424"/>
      <c r="BP33" s="424"/>
      <c r="BQ33" s="423"/>
      <c r="BR33" s="424"/>
      <c r="BS33" s="29"/>
      <c r="BT33" s="29"/>
      <c r="BU33" s="424"/>
      <c r="BV33" s="424"/>
      <c r="BW33" s="424"/>
      <c r="BX33" s="29"/>
      <c r="BY33" s="92"/>
      <c r="BZ33" s="92"/>
      <c r="CA33" s="424"/>
      <c r="CB33" s="424"/>
      <c r="CC33" s="424"/>
      <c r="CD33" s="74"/>
      <c r="CE33" s="53"/>
      <c r="CF33" s="76"/>
      <c r="CG33" s="50"/>
      <c r="CH33" s="74"/>
      <c r="CI33" s="74"/>
      <c r="CJ33" s="50"/>
      <c r="CK33" s="80"/>
      <c r="CL33" s="80"/>
      <c r="CM33" s="82"/>
      <c r="CN33" s="82"/>
      <c r="CO33" s="98"/>
      <c r="CP33" s="82"/>
      <c r="CQ33" s="99"/>
      <c r="CR33" s="99"/>
      <c r="CS33" s="100"/>
      <c r="CT33" s="812"/>
      <c r="CU33" s="99"/>
      <c r="CV33" s="162"/>
    </row>
    <row r="34" spans="1:100" s="50" customFormat="1" ht="51" x14ac:dyDescent="0.25">
      <c r="A34" s="50" t="s">
        <v>3045</v>
      </c>
      <c r="B34" s="658">
        <f t="shared" si="0"/>
        <v>28</v>
      </c>
      <c r="C34" s="423" t="s">
        <v>1609</v>
      </c>
      <c r="D34" s="390" t="s">
        <v>3051</v>
      </c>
      <c r="E34" s="507" t="s">
        <v>3052</v>
      </c>
      <c r="F34" s="426">
        <v>42758</v>
      </c>
      <c r="G34" s="760" t="s">
        <v>1499</v>
      </c>
      <c r="H34" s="760" t="s">
        <v>1546</v>
      </c>
      <c r="I34" s="765" t="s">
        <v>2257</v>
      </c>
      <c r="J34" s="207" t="s">
        <v>3062</v>
      </c>
      <c r="K34" s="425">
        <v>2</v>
      </c>
      <c r="L34" s="47">
        <v>801315</v>
      </c>
      <c r="M34" s="430" t="s">
        <v>1674</v>
      </c>
      <c r="N34" s="786">
        <v>1560000</v>
      </c>
      <c r="O34" s="423" t="s">
        <v>3067</v>
      </c>
      <c r="P34" s="498" t="s">
        <v>1550</v>
      </c>
      <c r="Q34" s="289" t="s">
        <v>1480</v>
      </c>
      <c r="R34" s="764" t="s">
        <v>1481</v>
      </c>
      <c r="S34" s="193">
        <v>28</v>
      </c>
      <c r="T34" s="426">
        <v>42772</v>
      </c>
      <c r="U34" s="426">
        <v>42773</v>
      </c>
      <c r="W34" s="765" t="s">
        <v>1546</v>
      </c>
      <c r="X34" s="765" t="s">
        <v>3343</v>
      </c>
      <c r="Y34" s="765" t="s">
        <v>2223</v>
      </c>
      <c r="Z34" s="765" t="s">
        <v>1192</v>
      </c>
      <c r="AA34" s="115">
        <v>88241501</v>
      </c>
      <c r="AB34" s="402"/>
      <c r="AC34" s="425">
        <v>38517</v>
      </c>
      <c r="AD34" s="426">
        <v>42772</v>
      </c>
      <c r="AE34" s="88"/>
      <c r="AF34" s="163">
        <v>1560000</v>
      </c>
      <c r="AG34" s="117"/>
      <c r="AH34" s="117"/>
      <c r="AI34" s="400">
        <f t="shared" si="37"/>
        <v>1560000</v>
      </c>
      <c r="AJ34" s="158"/>
      <c r="AK34" s="158"/>
      <c r="AL34" s="158"/>
      <c r="AM34" s="158"/>
      <c r="AN34" s="426"/>
      <c r="AO34" s="426">
        <v>42773</v>
      </c>
      <c r="AP34" s="697">
        <v>42831</v>
      </c>
      <c r="AQ34" s="7">
        <f t="shared" si="36"/>
        <v>58</v>
      </c>
      <c r="AR34" s="765" t="s">
        <v>3344</v>
      </c>
      <c r="AS34" s="291">
        <v>88241501</v>
      </c>
      <c r="AT34" s="96"/>
      <c r="AU34" s="48"/>
      <c r="AV34" s="29"/>
      <c r="AW34" s="29"/>
      <c r="AX34" s="48"/>
      <c r="AY34" s="29"/>
      <c r="AZ34" s="47"/>
      <c r="BA34" s="424"/>
      <c r="BB34" s="29"/>
      <c r="BC34" s="29"/>
      <c r="BD34" s="48"/>
      <c r="BE34" s="29"/>
      <c r="BF34" s="97"/>
      <c r="BG34" s="97"/>
      <c r="BI34" s="29"/>
      <c r="BJ34" s="48"/>
      <c r="BK34" s="29"/>
      <c r="BO34" s="424"/>
      <c r="BP34" s="424"/>
      <c r="BQ34" s="424"/>
      <c r="BR34" s="424"/>
      <c r="BS34" s="29"/>
      <c r="BT34" s="424"/>
      <c r="BU34" s="424"/>
      <c r="BV34" s="424"/>
      <c r="BW34" s="424"/>
      <c r="BX34" s="29"/>
      <c r="BY34" s="92"/>
      <c r="BZ34" s="92"/>
      <c r="CA34" s="424"/>
      <c r="CB34" s="424"/>
      <c r="CC34" s="424"/>
      <c r="CD34" s="74"/>
      <c r="CE34" s="53"/>
      <c r="CF34" s="76"/>
      <c r="CH34" s="74"/>
      <c r="CI34" s="74"/>
      <c r="CK34" s="80"/>
      <c r="CL34" s="80"/>
      <c r="CM34" s="82"/>
      <c r="CN34" s="82"/>
      <c r="CO34" s="98"/>
      <c r="CP34" s="82"/>
      <c r="CQ34" s="99"/>
      <c r="CR34" s="99"/>
      <c r="CS34" s="100"/>
      <c r="CT34" s="813"/>
      <c r="CU34" s="99"/>
      <c r="CV34" s="162"/>
    </row>
    <row r="35" spans="1:100" s="50" customFormat="1" ht="106.5" customHeight="1" x14ac:dyDescent="0.25">
      <c r="A35" s="50" t="s">
        <v>2404</v>
      </c>
      <c r="B35" s="658">
        <f t="shared" si="0"/>
        <v>57</v>
      </c>
      <c r="C35" s="423" t="s">
        <v>1609</v>
      </c>
      <c r="D35" s="390" t="s">
        <v>3053</v>
      </c>
      <c r="E35" s="503" t="s">
        <v>3054</v>
      </c>
      <c r="F35" s="426">
        <v>42765</v>
      </c>
      <c r="G35" s="760" t="s">
        <v>1499</v>
      </c>
      <c r="H35" s="760" t="s">
        <v>1525</v>
      </c>
      <c r="I35" s="765" t="s">
        <v>3055</v>
      </c>
      <c r="J35" s="496" t="s">
        <v>3056</v>
      </c>
      <c r="K35" s="425">
        <v>205</v>
      </c>
      <c r="L35" s="47">
        <v>811015</v>
      </c>
      <c r="M35" s="404" t="s">
        <v>3004</v>
      </c>
      <c r="N35" s="786">
        <v>20000000</v>
      </c>
      <c r="O35" s="423" t="s">
        <v>3057</v>
      </c>
      <c r="P35" s="403" t="s">
        <v>1487</v>
      </c>
      <c r="Q35" s="289" t="s">
        <v>1480</v>
      </c>
      <c r="R35" s="764" t="s">
        <v>1481</v>
      </c>
      <c r="S35" s="193">
        <v>57</v>
      </c>
      <c r="T35" s="426">
        <v>42809</v>
      </c>
      <c r="U35" s="570">
        <v>42809</v>
      </c>
      <c r="W35" s="765" t="s">
        <v>1483</v>
      </c>
      <c r="X35" s="765" t="s">
        <v>1484</v>
      </c>
      <c r="Y35" s="765" t="s">
        <v>1484</v>
      </c>
      <c r="Z35" s="765" t="s">
        <v>3392</v>
      </c>
      <c r="AA35" s="115" t="s">
        <v>3393</v>
      </c>
      <c r="AB35" s="402"/>
      <c r="AC35" s="425">
        <v>64617</v>
      </c>
      <c r="AD35" s="426">
        <v>42809</v>
      </c>
      <c r="AE35" s="88"/>
      <c r="AF35" s="163">
        <v>20000000</v>
      </c>
      <c r="AG35" s="117"/>
      <c r="AH35" s="117"/>
      <c r="AI35" s="400">
        <f t="shared" si="37"/>
        <v>20000000</v>
      </c>
      <c r="AJ35" s="158"/>
      <c r="AK35" s="158"/>
      <c r="AL35" s="158"/>
      <c r="AM35" s="158"/>
      <c r="AN35" s="426"/>
      <c r="AO35" s="426">
        <v>42809</v>
      </c>
      <c r="AP35" s="697">
        <v>43100</v>
      </c>
      <c r="AQ35" s="7">
        <f t="shared" si="36"/>
        <v>291</v>
      </c>
      <c r="AR35" s="765" t="s">
        <v>3394</v>
      </c>
      <c r="AS35" s="291">
        <v>51829687</v>
      </c>
      <c r="AT35" s="48"/>
      <c r="AU35" s="48"/>
      <c r="AV35" s="29"/>
      <c r="AW35" s="49"/>
      <c r="AX35" s="48"/>
      <c r="AY35" s="29"/>
      <c r="AZ35" s="47"/>
      <c r="BA35" s="424"/>
      <c r="BB35" s="29"/>
      <c r="BC35" s="29"/>
      <c r="BD35" s="48"/>
      <c r="BE35" s="29"/>
      <c r="BF35" s="97"/>
      <c r="BG35" s="97"/>
      <c r="BI35" s="29"/>
      <c r="BJ35" s="48"/>
      <c r="BK35" s="29"/>
      <c r="BO35" s="424"/>
      <c r="BP35" s="424"/>
      <c r="BQ35" s="423"/>
      <c r="BR35" s="424"/>
      <c r="BS35" s="29"/>
      <c r="BT35" s="424"/>
      <c r="BU35" s="424"/>
      <c r="BV35" s="423"/>
      <c r="BW35" s="424"/>
      <c r="BX35" s="29"/>
      <c r="BY35" s="92"/>
      <c r="BZ35" s="92"/>
      <c r="CA35" s="424"/>
      <c r="CB35" s="424"/>
      <c r="CC35" s="424"/>
      <c r="CD35" s="74"/>
      <c r="CE35" s="53"/>
      <c r="CF35" s="76"/>
      <c r="CH35" s="74"/>
      <c r="CI35" s="74"/>
      <c r="CK35" s="80"/>
      <c r="CL35" s="80"/>
      <c r="CM35" s="82"/>
      <c r="CN35" s="82"/>
      <c r="CO35" s="98"/>
      <c r="CP35" s="82"/>
      <c r="CQ35" s="99"/>
      <c r="CR35" s="99"/>
      <c r="CS35" s="100"/>
      <c r="CT35" s="814"/>
      <c r="CU35" s="99"/>
      <c r="CV35" s="162"/>
    </row>
    <row r="36" spans="1:100" s="52" customFormat="1" ht="38.25" x14ac:dyDescent="0.25">
      <c r="A36" s="52" t="s">
        <v>3045</v>
      </c>
      <c r="B36" s="658">
        <f t="shared" si="0"/>
        <v>66</v>
      </c>
      <c r="C36" s="418" t="s">
        <v>2164</v>
      </c>
      <c r="D36" s="432" t="s">
        <v>3058</v>
      </c>
      <c r="E36" s="502" t="s">
        <v>1492</v>
      </c>
      <c r="F36" s="415">
        <v>42766</v>
      </c>
      <c r="G36" s="767" t="s">
        <v>1590</v>
      </c>
      <c r="H36" s="767" t="s">
        <v>3003</v>
      </c>
      <c r="I36" s="769" t="s">
        <v>3009</v>
      </c>
      <c r="J36" s="482" t="s">
        <v>3059</v>
      </c>
      <c r="K36" s="414">
        <v>38</v>
      </c>
      <c r="L36" s="436">
        <v>811115</v>
      </c>
      <c r="M36" s="420" t="s">
        <v>3004</v>
      </c>
      <c r="N36" s="785">
        <v>234506529</v>
      </c>
      <c r="O36" s="418" t="s">
        <v>3060</v>
      </c>
      <c r="P36" s="419" t="s">
        <v>3006</v>
      </c>
      <c r="Q36" s="289" t="s">
        <v>1480</v>
      </c>
      <c r="R36" s="764" t="s">
        <v>1481</v>
      </c>
      <c r="S36" s="485">
        <v>66</v>
      </c>
      <c r="T36" s="415">
        <v>42818</v>
      </c>
      <c r="U36" s="415">
        <v>42818</v>
      </c>
      <c r="V36" s="431"/>
      <c r="W36" s="769" t="s">
        <v>1804</v>
      </c>
      <c r="X36" s="769" t="s">
        <v>1484</v>
      </c>
      <c r="Y36" s="765" t="s">
        <v>1484</v>
      </c>
      <c r="Z36" s="769" t="s">
        <v>3421</v>
      </c>
      <c r="AA36" s="443" t="s">
        <v>3422</v>
      </c>
      <c r="AB36" s="416"/>
      <c r="AC36" s="417">
        <v>70217</v>
      </c>
      <c r="AD36" s="415">
        <v>42818</v>
      </c>
      <c r="AE36" s="438"/>
      <c r="AF36" s="481">
        <v>234138000</v>
      </c>
      <c r="AG36" s="444"/>
      <c r="AH36" s="444"/>
      <c r="AI36" s="444">
        <f t="shared" si="37"/>
        <v>234138000</v>
      </c>
      <c r="AJ36" s="446"/>
      <c r="AK36" s="446"/>
      <c r="AL36" s="446"/>
      <c r="AM36" s="446"/>
      <c r="AN36" s="415"/>
      <c r="AO36" s="415">
        <v>42818</v>
      </c>
      <c r="AP36" s="650">
        <v>42848</v>
      </c>
      <c r="AQ36" s="7">
        <f t="shared" si="36"/>
        <v>30</v>
      </c>
      <c r="AR36" s="769" t="s">
        <v>1408</v>
      </c>
      <c r="AS36" s="56">
        <v>1087989085</v>
      </c>
      <c r="AT36" s="486"/>
      <c r="AU36" s="486"/>
      <c r="AV36" s="7"/>
      <c r="AW36" s="487"/>
      <c r="AX36" s="486"/>
      <c r="AY36" s="7"/>
      <c r="AZ36" s="436"/>
      <c r="BA36" s="488"/>
      <c r="BB36" s="7"/>
      <c r="BC36" s="7"/>
      <c r="BD36" s="486"/>
      <c r="BE36" s="7"/>
      <c r="BF36" s="489"/>
      <c r="BG36" s="489"/>
      <c r="BH36" s="431"/>
      <c r="BI36" s="7"/>
      <c r="BJ36" s="486"/>
      <c r="BK36" s="7"/>
      <c r="BL36" s="431"/>
      <c r="BM36" s="431"/>
      <c r="BN36" s="431"/>
      <c r="BO36" s="488"/>
      <c r="BP36" s="488"/>
      <c r="BQ36" s="418"/>
      <c r="BR36" s="488"/>
      <c r="BS36" s="7"/>
      <c r="BT36" s="7"/>
      <c r="BU36" s="488"/>
      <c r="BV36" s="488"/>
      <c r="BW36" s="488"/>
      <c r="BX36" s="7"/>
      <c r="BY36" s="490"/>
      <c r="BZ36" s="490"/>
      <c r="CA36" s="488"/>
      <c r="CB36" s="488"/>
      <c r="CC36" s="488"/>
      <c r="CD36" s="491"/>
      <c r="CE36" s="491"/>
      <c r="CF36" s="470"/>
      <c r="CG36" s="431"/>
      <c r="CH36" s="468"/>
      <c r="CI36" s="468"/>
      <c r="CJ36" s="431"/>
      <c r="CK36" s="474"/>
      <c r="CL36" s="474"/>
      <c r="CM36" s="476"/>
      <c r="CN36" s="476"/>
      <c r="CO36" s="492"/>
      <c r="CP36" s="476"/>
      <c r="CQ36" s="493"/>
      <c r="CR36" s="493"/>
      <c r="CS36" s="494"/>
      <c r="CT36" s="812"/>
      <c r="CU36" s="493"/>
      <c r="CV36" s="495"/>
    </row>
    <row r="37" spans="1:100" s="52" customFormat="1" ht="102" x14ac:dyDescent="0.25">
      <c r="A37" s="52" t="s">
        <v>3045</v>
      </c>
      <c r="B37" s="658">
        <f t="shared" si="0"/>
        <v>26</v>
      </c>
      <c r="C37" s="423" t="s">
        <v>1610</v>
      </c>
      <c r="D37" s="390" t="s">
        <v>3071</v>
      </c>
      <c r="E37" s="503" t="s">
        <v>3061</v>
      </c>
      <c r="F37" s="426">
        <v>42766</v>
      </c>
      <c r="G37" s="760" t="s">
        <v>1499</v>
      </c>
      <c r="H37" s="760" t="s">
        <v>1546</v>
      </c>
      <c r="I37" s="765" t="s">
        <v>2257</v>
      </c>
      <c r="J37" s="512" t="s">
        <v>3081</v>
      </c>
      <c r="K37" s="425">
        <v>3</v>
      </c>
      <c r="L37" s="47">
        <v>801315</v>
      </c>
      <c r="M37" s="428" t="s">
        <v>1674</v>
      </c>
      <c r="N37" s="786">
        <v>52669575</v>
      </c>
      <c r="O37" s="423" t="s">
        <v>2948</v>
      </c>
      <c r="P37" s="403" t="s">
        <v>1550</v>
      </c>
      <c r="Q37" s="289" t="s">
        <v>1480</v>
      </c>
      <c r="R37" s="764" t="s">
        <v>1481</v>
      </c>
      <c r="S37" s="193">
        <v>26</v>
      </c>
      <c r="T37" s="426">
        <v>42767</v>
      </c>
      <c r="U37" s="568">
        <v>42767</v>
      </c>
      <c r="V37" s="50"/>
      <c r="W37" s="765" t="s">
        <v>1546</v>
      </c>
      <c r="X37" s="765" t="s">
        <v>1551</v>
      </c>
      <c r="Y37" s="765" t="s">
        <v>1547</v>
      </c>
      <c r="Z37" s="765" t="s">
        <v>1552</v>
      </c>
      <c r="AA37" s="115">
        <v>4973586</v>
      </c>
      <c r="AB37" s="402"/>
      <c r="AC37" s="425">
        <v>37417</v>
      </c>
      <c r="AD37" s="426">
        <v>42767</v>
      </c>
      <c r="AE37" s="88"/>
      <c r="AF37" s="88">
        <v>52669575</v>
      </c>
      <c r="AG37" s="117"/>
      <c r="AH37" s="117"/>
      <c r="AI37" s="400">
        <f t="shared" si="37"/>
        <v>52669575</v>
      </c>
      <c r="AJ37" s="158"/>
      <c r="AK37" s="158"/>
      <c r="AL37" s="158"/>
      <c r="AM37" s="158"/>
      <c r="AN37" s="426"/>
      <c r="AO37" s="706">
        <v>42766</v>
      </c>
      <c r="AP37" s="697">
        <v>42916</v>
      </c>
      <c r="AQ37" s="7">
        <f t="shared" si="36"/>
        <v>150</v>
      </c>
      <c r="AR37" s="765" t="s">
        <v>92</v>
      </c>
      <c r="AS37" s="291">
        <v>7314404</v>
      </c>
      <c r="AT37" s="96"/>
      <c r="AU37" s="48"/>
      <c r="AV37" s="29"/>
      <c r="AW37" s="29"/>
      <c r="AX37" s="48"/>
      <c r="AY37" s="29"/>
      <c r="AZ37" s="47"/>
      <c r="BA37" s="424"/>
      <c r="BB37" s="29"/>
      <c r="BC37" s="29"/>
      <c r="BD37" s="48"/>
      <c r="BE37" s="29"/>
      <c r="BF37" s="97"/>
      <c r="BG37" s="97"/>
      <c r="BH37" s="50"/>
      <c r="BI37" s="29"/>
      <c r="BJ37" s="48"/>
      <c r="BK37" s="29"/>
      <c r="BL37" s="50"/>
      <c r="BM37" s="50"/>
      <c r="BN37" s="50"/>
      <c r="BO37" s="424"/>
      <c r="BP37" s="424"/>
      <c r="BQ37" s="424"/>
      <c r="BR37" s="424"/>
      <c r="BS37" s="29"/>
      <c r="BT37" s="424"/>
      <c r="BU37" s="424"/>
      <c r="BV37" s="424"/>
      <c r="BW37" s="424"/>
      <c r="BX37" s="29"/>
      <c r="BY37" s="92"/>
      <c r="BZ37" s="92"/>
      <c r="CA37" s="424"/>
      <c r="CB37" s="424"/>
      <c r="CC37" s="424"/>
      <c r="CD37" s="74"/>
      <c r="CE37" s="53"/>
      <c r="CF37" s="76"/>
      <c r="CG37" s="50"/>
      <c r="CH37" s="74"/>
      <c r="CI37" s="74"/>
      <c r="CJ37" s="50"/>
      <c r="CK37" s="80"/>
      <c r="CL37" s="80"/>
      <c r="CM37" s="82"/>
      <c r="CN37" s="82"/>
      <c r="CO37" s="98"/>
      <c r="CP37" s="82"/>
      <c r="CQ37" s="99"/>
      <c r="CR37" s="99"/>
      <c r="CS37" s="100"/>
      <c r="CT37" s="813"/>
      <c r="CU37" s="99"/>
      <c r="CV37" s="162"/>
    </row>
    <row r="38" spans="1:100" s="50" customFormat="1" ht="63.75" x14ac:dyDescent="0.25">
      <c r="A38" s="50" t="s">
        <v>3045</v>
      </c>
      <c r="B38" s="658">
        <f t="shared" si="0"/>
        <v>31</v>
      </c>
      <c r="C38" s="423" t="s">
        <v>1609</v>
      </c>
      <c r="D38" s="390" t="s">
        <v>3063</v>
      </c>
      <c r="E38" s="507" t="s">
        <v>3064</v>
      </c>
      <c r="F38" s="426">
        <v>42765</v>
      </c>
      <c r="G38" s="760" t="s">
        <v>1499</v>
      </c>
      <c r="H38" s="760" t="s">
        <v>1546</v>
      </c>
      <c r="I38" s="765" t="s">
        <v>2257</v>
      </c>
      <c r="J38" s="497" t="s">
        <v>3065</v>
      </c>
      <c r="K38" s="425">
        <v>1</v>
      </c>
      <c r="L38" s="47">
        <v>801315</v>
      </c>
      <c r="M38" s="430" t="s">
        <v>1674</v>
      </c>
      <c r="N38" s="786">
        <v>2443980</v>
      </c>
      <c r="O38" s="423" t="s">
        <v>3068</v>
      </c>
      <c r="P38" s="498" t="s">
        <v>1550</v>
      </c>
      <c r="Q38" s="289" t="s">
        <v>1480</v>
      </c>
      <c r="R38" s="764" t="s">
        <v>1481</v>
      </c>
      <c r="S38" s="193">
        <v>31</v>
      </c>
      <c r="T38" s="426">
        <v>42774</v>
      </c>
      <c r="U38" s="568">
        <v>42774</v>
      </c>
      <c r="W38" s="765" t="s">
        <v>1546</v>
      </c>
      <c r="X38" s="765" t="s">
        <v>1627</v>
      </c>
      <c r="Y38" s="765" t="s">
        <v>1626</v>
      </c>
      <c r="Z38" s="765" t="s">
        <v>3348</v>
      </c>
      <c r="AA38" s="330">
        <v>11695148</v>
      </c>
      <c r="AB38" s="402"/>
      <c r="AC38" s="26">
        <v>42817</v>
      </c>
      <c r="AD38" s="426">
        <v>42774</v>
      </c>
      <c r="AE38" s="88"/>
      <c r="AF38" s="163">
        <v>2221800</v>
      </c>
      <c r="AG38" s="117"/>
      <c r="AH38" s="117"/>
      <c r="AI38" s="400">
        <f t="shared" ref="AI38:AI40" si="38">+AF38+AG38</f>
        <v>2221800</v>
      </c>
      <c r="AJ38" s="158"/>
      <c r="AK38" s="158"/>
      <c r="AL38" s="158"/>
      <c r="AM38" s="158"/>
      <c r="AN38" s="426"/>
      <c r="AO38" s="426">
        <v>42774</v>
      </c>
      <c r="AP38" s="697">
        <v>43069</v>
      </c>
      <c r="AQ38" s="7">
        <f t="shared" si="36"/>
        <v>295</v>
      </c>
      <c r="AR38" s="765" t="s">
        <v>17</v>
      </c>
      <c r="AS38" s="291">
        <v>26271656</v>
      </c>
      <c r="AT38" s="96"/>
      <c r="AU38" s="48"/>
      <c r="AV38" s="29"/>
      <c r="AW38" s="29"/>
      <c r="AX38" s="48"/>
      <c r="AY38" s="29"/>
      <c r="AZ38" s="47"/>
      <c r="BA38" s="424"/>
      <c r="BB38" s="29"/>
      <c r="BC38" s="29"/>
      <c r="BD38" s="48"/>
      <c r="BE38" s="29"/>
      <c r="BF38" s="97"/>
      <c r="BG38" s="97"/>
      <c r="BI38" s="29"/>
      <c r="BJ38" s="48"/>
      <c r="BK38" s="29"/>
      <c r="BO38" s="424"/>
      <c r="BP38" s="424"/>
      <c r="BQ38" s="424"/>
      <c r="BR38" s="424"/>
      <c r="BS38" s="29"/>
      <c r="BT38" s="424"/>
      <c r="BU38" s="424"/>
      <c r="BV38" s="424"/>
      <c r="BW38" s="424"/>
      <c r="BX38" s="29"/>
      <c r="BY38" s="92"/>
      <c r="BZ38" s="92"/>
      <c r="CA38" s="424"/>
      <c r="CB38" s="424"/>
      <c r="CC38" s="424"/>
      <c r="CD38" s="74"/>
      <c r="CE38" s="53"/>
      <c r="CF38" s="76"/>
      <c r="CH38" s="74"/>
      <c r="CI38" s="74"/>
      <c r="CK38" s="80"/>
      <c r="CL38" s="80"/>
      <c r="CM38" s="82"/>
      <c r="CN38" s="82"/>
      <c r="CO38" s="98"/>
      <c r="CP38" s="82"/>
      <c r="CQ38" s="99"/>
      <c r="CR38" s="99"/>
      <c r="CS38" s="100"/>
      <c r="CT38" s="813"/>
      <c r="CU38" s="99"/>
      <c r="CV38" s="162"/>
    </row>
    <row r="39" spans="1:100" s="50" customFormat="1" ht="51" x14ac:dyDescent="0.25">
      <c r="A39" s="50" t="s">
        <v>2404</v>
      </c>
      <c r="B39" s="658">
        <f t="shared" si="0"/>
        <v>1</v>
      </c>
      <c r="C39" s="50" t="s">
        <v>1609</v>
      </c>
      <c r="D39" s="390" t="s">
        <v>3066</v>
      </c>
      <c r="E39" s="507" t="s">
        <v>7</v>
      </c>
      <c r="F39" s="426">
        <v>42760</v>
      </c>
      <c r="G39" s="760" t="s">
        <v>3038</v>
      </c>
      <c r="H39" s="760" t="s">
        <v>3038</v>
      </c>
      <c r="I39" s="765" t="s">
        <v>3009</v>
      </c>
      <c r="J39" s="497" t="s">
        <v>3096</v>
      </c>
      <c r="K39" s="425">
        <v>42</v>
      </c>
      <c r="L39" s="47">
        <v>261216</v>
      </c>
      <c r="M39" s="404" t="s">
        <v>3079</v>
      </c>
      <c r="N39" s="786">
        <v>32000000</v>
      </c>
      <c r="O39" s="423" t="s">
        <v>3080</v>
      </c>
      <c r="P39" s="403" t="s">
        <v>3006</v>
      </c>
      <c r="Q39" s="289" t="s">
        <v>1480</v>
      </c>
      <c r="R39" s="764" t="s">
        <v>1481</v>
      </c>
      <c r="S39" s="193">
        <v>1</v>
      </c>
      <c r="T39" s="426">
        <v>42780</v>
      </c>
      <c r="U39" s="585">
        <v>42780</v>
      </c>
      <c r="W39" s="765" t="s">
        <v>3221</v>
      </c>
      <c r="X39" s="769" t="s">
        <v>1484</v>
      </c>
      <c r="Y39" s="769" t="s">
        <v>1484</v>
      </c>
      <c r="Z39" s="765" t="s">
        <v>3345</v>
      </c>
      <c r="AA39" s="330" t="s">
        <v>3346</v>
      </c>
      <c r="AB39" s="402"/>
      <c r="AC39" s="26">
        <v>45317</v>
      </c>
      <c r="AD39" s="426">
        <v>42780</v>
      </c>
      <c r="AE39" s="88"/>
      <c r="AF39" s="163">
        <v>31054184</v>
      </c>
      <c r="AG39" s="117"/>
      <c r="AH39" s="117"/>
      <c r="AI39" s="400">
        <f t="shared" si="38"/>
        <v>31054184</v>
      </c>
      <c r="AJ39" s="158" t="s">
        <v>3481</v>
      </c>
      <c r="AK39" s="158" t="s">
        <v>1898</v>
      </c>
      <c r="AL39" s="158" t="s">
        <v>3482</v>
      </c>
      <c r="AM39" s="158" t="s">
        <v>3480</v>
      </c>
      <c r="AN39" s="426">
        <v>42781</v>
      </c>
      <c r="AO39" s="426">
        <v>42779</v>
      </c>
      <c r="AP39" s="697">
        <v>42840</v>
      </c>
      <c r="AQ39" s="7">
        <f t="shared" si="36"/>
        <v>61</v>
      </c>
      <c r="AR39" s="765" t="s">
        <v>89</v>
      </c>
      <c r="AS39" s="291">
        <v>19262345</v>
      </c>
      <c r="AT39" s="96"/>
      <c r="AU39" s="48"/>
      <c r="AV39" s="29"/>
      <c r="AW39" s="29"/>
      <c r="AX39" s="48"/>
      <c r="AY39" s="29"/>
      <c r="AZ39" s="47"/>
      <c r="BA39" s="424"/>
      <c r="BB39" s="29"/>
      <c r="BC39" s="29"/>
      <c r="BD39" s="48"/>
      <c r="BE39" s="29"/>
      <c r="BF39" s="97"/>
      <c r="BG39" s="97"/>
      <c r="BI39" s="29"/>
      <c r="BJ39" s="48"/>
      <c r="BK39" s="29"/>
      <c r="BO39" s="424"/>
      <c r="BP39" s="424"/>
      <c r="BQ39" s="424"/>
      <c r="BR39" s="424"/>
      <c r="BS39" s="29"/>
      <c r="BT39" s="424"/>
      <c r="BU39" s="424"/>
      <c r="BV39" s="424"/>
      <c r="BW39" s="424"/>
      <c r="BX39" s="29"/>
      <c r="BY39" s="92"/>
      <c r="BZ39" s="92"/>
      <c r="CA39" s="424"/>
      <c r="CB39" s="424"/>
      <c r="CC39" s="424"/>
      <c r="CD39" s="74"/>
      <c r="CE39" s="53"/>
      <c r="CF39" s="76"/>
      <c r="CH39" s="74"/>
      <c r="CI39" s="74"/>
      <c r="CK39" s="80"/>
      <c r="CL39" s="80"/>
      <c r="CM39" s="82"/>
      <c r="CN39" s="82"/>
      <c r="CO39" s="98"/>
      <c r="CP39" s="82"/>
      <c r="CQ39" s="99"/>
      <c r="CR39" s="99"/>
      <c r="CS39" s="100"/>
      <c r="CT39" s="813"/>
      <c r="CU39" s="99"/>
      <c r="CV39" s="162"/>
    </row>
    <row r="40" spans="1:100" s="50" customFormat="1" ht="51" x14ac:dyDescent="0.25">
      <c r="A40" s="50" t="s">
        <v>3045</v>
      </c>
      <c r="B40" s="658">
        <f t="shared" si="0"/>
        <v>68</v>
      </c>
      <c r="C40" s="423" t="s">
        <v>1609</v>
      </c>
      <c r="D40" s="390" t="s">
        <v>3069</v>
      </c>
      <c r="E40" s="507" t="s">
        <v>1493</v>
      </c>
      <c r="F40" s="426">
        <v>42766</v>
      </c>
      <c r="G40" s="760" t="s">
        <v>1590</v>
      </c>
      <c r="H40" s="760" t="s">
        <v>3003</v>
      </c>
      <c r="I40" s="765" t="s">
        <v>2257</v>
      </c>
      <c r="J40" s="497" t="s">
        <v>3097</v>
      </c>
      <c r="K40" s="425">
        <v>11</v>
      </c>
      <c r="L40" s="47">
        <v>721015</v>
      </c>
      <c r="M40" s="430" t="s">
        <v>3000</v>
      </c>
      <c r="N40" s="786">
        <v>130000000</v>
      </c>
      <c r="O40" s="423" t="s">
        <v>3070</v>
      </c>
      <c r="P40" s="403" t="s">
        <v>1647</v>
      </c>
      <c r="Q40" s="289" t="s">
        <v>1480</v>
      </c>
      <c r="R40" s="764" t="s">
        <v>1481</v>
      </c>
      <c r="S40" s="193">
        <v>68</v>
      </c>
      <c r="T40" s="426">
        <v>42822</v>
      </c>
      <c r="U40" s="585">
        <v>42822</v>
      </c>
      <c r="W40" s="765" t="s">
        <v>3221</v>
      </c>
      <c r="X40" s="765" t="s">
        <v>1866</v>
      </c>
      <c r="Y40" s="765" t="s">
        <v>1866</v>
      </c>
      <c r="Z40" s="765" t="s">
        <v>3453</v>
      </c>
      <c r="AA40" s="330" t="s">
        <v>3454</v>
      </c>
      <c r="AB40" s="402"/>
      <c r="AC40" s="425">
        <v>76117</v>
      </c>
      <c r="AD40" s="426">
        <v>42822</v>
      </c>
      <c r="AE40" s="88"/>
      <c r="AF40" s="163">
        <v>130000000</v>
      </c>
      <c r="AG40" s="117"/>
      <c r="AH40" s="117"/>
      <c r="AI40" s="400">
        <f t="shared" si="38"/>
        <v>130000000</v>
      </c>
      <c r="AJ40" s="630"/>
      <c r="AK40" s="593"/>
      <c r="AL40" s="158"/>
      <c r="AM40" s="158"/>
      <c r="AN40" s="426"/>
      <c r="AO40" s="426">
        <v>42822</v>
      </c>
      <c r="AP40" s="697">
        <v>43100</v>
      </c>
      <c r="AQ40" s="7">
        <f t="shared" si="36"/>
        <v>278</v>
      </c>
      <c r="AR40" s="765" t="s">
        <v>3427</v>
      </c>
      <c r="AS40" s="291">
        <v>5825755</v>
      </c>
      <c r="AT40" s="96"/>
      <c r="AU40" s="48"/>
      <c r="AV40" s="29"/>
      <c r="AW40" s="29"/>
      <c r="AX40" s="48"/>
      <c r="AY40" s="29"/>
      <c r="AZ40" s="47"/>
      <c r="BA40" s="424"/>
      <c r="BB40" s="29"/>
      <c r="BC40" s="29"/>
      <c r="BD40" s="48"/>
      <c r="BE40" s="29"/>
      <c r="BF40" s="97"/>
      <c r="BG40" s="97"/>
      <c r="BI40" s="29"/>
      <c r="BJ40" s="48"/>
      <c r="BK40" s="29"/>
      <c r="BO40" s="424"/>
      <c r="BP40" s="424"/>
      <c r="BQ40" s="424"/>
      <c r="BR40" s="424"/>
      <c r="BS40" s="29"/>
      <c r="BT40" s="424"/>
      <c r="BU40" s="424"/>
      <c r="BV40" s="424"/>
      <c r="BW40" s="424"/>
      <c r="BX40" s="29"/>
      <c r="BY40" s="92"/>
      <c r="BZ40" s="92"/>
      <c r="CA40" s="424"/>
      <c r="CB40" s="424"/>
      <c r="CC40" s="424"/>
      <c r="CD40" s="74"/>
      <c r="CE40" s="53"/>
      <c r="CF40" s="76"/>
      <c r="CH40" s="74"/>
      <c r="CI40" s="74"/>
      <c r="CK40" s="80"/>
      <c r="CL40" s="80"/>
      <c r="CM40" s="82"/>
      <c r="CN40" s="82"/>
      <c r="CO40" s="98"/>
      <c r="CP40" s="82"/>
      <c r="CQ40" s="99"/>
      <c r="CR40" s="99"/>
      <c r="CS40" s="100"/>
      <c r="CT40" s="813"/>
      <c r="CU40" s="99"/>
      <c r="CV40" s="162"/>
    </row>
    <row r="41" spans="1:100" s="50" customFormat="1" ht="63.75" x14ac:dyDescent="0.25">
      <c r="A41" s="50" t="s">
        <v>2404</v>
      </c>
      <c r="B41" s="658">
        <f t="shared" si="0"/>
        <v>22</v>
      </c>
      <c r="C41" s="423" t="s">
        <v>1489</v>
      </c>
      <c r="D41" s="390" t="s">
        <v>3072</v>
      </c>
      <c r="E41" s="507" t="s">
        <v>3073</v>
      </c>
      <c r="F41" s="426">
        <v>42758</v>
      </c>
      <c r="G41" s="760" t="s">
        <v>1499</v>
      </c>
      <c r="H41" s="760" t="s">
        <v>1525</v>
      </c>
      <c r="I41" s="765" t="s">
        <v>3074</v>
      </c>
      <c r="J41" s="512" t="s">
        <v>3075</v>
      </c>
      <c r="K41" s="425">
        <v>18</v>
      </c>
      <c r="L41" s="47">
        <v>801615</v>
      </c>
      <c r="M41" s="512" t="s">
        <v>1674</v>
      </c>
      <c r="N41" s="786">
        <v>48000000</v>
      </c>
      <c r="O41" s="423" t="s">
        <v>3076</v>
      </c>
      <c r="P41" s="509" t="s">
        <v>1487</v>
      </c>
      <c r="Q41" s="289" t="s">
        <v>1480</v>
      </c>
      <c r="R41" s="764" t="s">
        <v>1481</v>
      </c>
      <c r="S41" s="193">
        <v>22</v>
      </c>
      <c r="T41" s="426">
        <v>42761</v>
      </c>
      <c r="U41" s="511">
        <v>42761</v>
      </c>
      <c r="W41" s="765" t="s">
        <v>1483</v>
      </c>
      <c r="X41" s="769" t="s">
        <v>1484</v>
      </c>
      <c r="Y41" s="769" t="s">
        <v>1484</v>
      </c>
      <c r="Z41" s="765" t="s">
        <v>3077</v>
      </c>
      <c r="AA41" s="115">
        <v>72220515</v>
      </c>
      <c r="AB41" s="402"/>
      <c r="AC41" s="425">
        <v>36217</v>
      </c>
      <c r="AD41" s="426">
        <v>42761</v>
      </c>
      <c r="AE41" s="88">
        <v>6000000</v>
      </c>
      <c r="AF41" s="163">
        <v>48000000</v>
      </c>
      <c r="AG41" s="117"/>
      <c r="AH41" s="117"/>
      <c r="AI41" s="117">
        <f t="shared" ref="AI41:AI50" si="39">+AF41+AG41</f>
        <v>48000000</v>
      </c>
      <c r="AJ41" s="158" t="s">
        <v>22</v>
      </c>
      <c r="AK41" s="158" t="s">
        <v>67</v>
      </c>
      <c r="AL41" s="158" t="s">
        <v>67</v>
      </c>
      <c r="AM41" s="158" t="s">
        <v>67</v>
      </c>
      <c r="AN41" s="511" t="s">
        <v>67</v>
      </c>
      <c r="AO41" s="426">
        <v>42761</v>
      </c>
      <c r="AP41" s="697">
        <v>43003</v>
      </c>
      <c r="AQ41" s="7">
        <f t="shared" si="36"/>
        <v>242</v>
      </c>
      <c r="AR41" s="765" t="s">
        <v>3078</v>
      </c>
      <c r="AS41" s="291">
        <v>79572017</v>
      </c>
      <c r="AT41" s="96"/>
      <c r="AU41" s="48"/>
      <c r="AV41" s="29"/>
      <c r="AW41" s="29"/>
      <c r="AX41" s="48"/>
      <c r="AY41" s="29"/>
      <c r="AZ41" s="47"/>
      <c r="BA41" s="424"/>
      <c r="BB41" s="29"/>
      <c r="BC41" s="29"/>
      <c r="BD41" s="48"/>
      <c r="BE41" s="29"/>
      <c r="BF41" s="97"/>
      <c r="BG41" s="97"/>
      <c r="BI41" s="29"/>
      <c r="BJ41" s="48"/>
      <c r="BK41" s="29"/>
      <c r="BO41" s="424"/>
      <c r="BP41" s="424"/>
      <c r="BQ41" s="424"/>
      <c r="BR41" s="424"/>
      <c r="BS41" s="29"/>
      <c r="BT41" s="424"/>
      <c r="BU41" s="424"/>
      <c r="BV41" s="424"/>
      <c r="BW41" s="424"/>
      <c r="BX41" s="29"/>
      <c r="BY41" s="92"/>
      <c r="BZ41" s="92"/>
      <c r="CA41" s="424"/>
      <c r="CB41" s="424"/>
      <c r="CC41" s="424"/>
      <c r="CD41" s="74"/>
      <c r="CE41" s="53"/>
      <c r="CF41" s="76"/>
      <c r="CH41" s="74"/>
      <c r="CI41" s="74"/>
      <c r="CK41" s="80"/>
      <c r="CL41" s="80"/>
      <c r="CM41" s="82"/>
      <c r="CN41" s="82"/>
      <c r="CO41" s="98"/>
      <c r="CP41" s="82"/>
      <c r="CQ41" s="99"/>
      <c r="CR41" s="99"/>
      <c r="CS41" s="100"/>
      <c r="CT41" s="813"/>
      <c r="CU41" s="99"/>
      <c r="CV41" s="162"/>
    </row>
    <row r="42" spans="1:100" s="50" customFormat="1" ht="51" x14ac:dyDescent="0.25">
      <c r="A42" s="50" t="s">
        <v>3045</v>
      </c>
      <c r="B42" s="658">
        <f t="shared" si="0"/>
        <v>55</v>
      </c>
      <c r="C42" s="423" t="s">
        <v>1610</v>
      </c>
      <c r="D42" s="390" t="s">
        <v>3101</v>
      </c>
      <c r="E42" s="507" t="s">
        <v>3098</v>
      </c>
      <c r="F42" s="426">
        <v>42772</v>
      </c>
      <c r="G42" s="760" t="s">
        <v>1499</v>
      </c>
      <c r="H42" s="760" t="s">
        <v>1659</v>
      </c>
      <c r="I42" s="765" t="s">
        <v>3074</v>
      </c>
      <c r="J42" s="514" t="s">
        <v>3099</v>
      </c>
      <c r="K42" s="425">
        <v>55</v>
      </c>
      <c r="L42" s="47">
        <v>821215</v>
      </c>
      <c r="M42" s="404" t="s">
        <v>3020</v>
      </c>
      <c r="N42" s="786">
        <v>5000000</v>
      </c>
      <c r="O42" s="423" t="s">
        <v>3100</v>
      </c>
      <c r="P42" s="513" t="s">
        <v>1563</v>
      </c>
      <c r="Q42" s="289" t="s">
        <v>1480</v>
      </c>
      <c r="R42" s="764" t="s">
        <v>1481</v>
      </c>
      <c r="S42" s="193">
        <v>55</v>
      </c>
      <c r="T42" s="426">
        <v>42804</v>
      </c>
      <c r="U42" s="426">
        <v>42807</v>
      </c>
      <c r="W42" s="765" t="s">
        <v>1659</v>
      </c>
      <c r="X42" s="765" t="s">
        <v>1484</v>
      </c>
      <c r="Y42" s="765" t="s">
        <v>1484</v>
      </c>
      <c r="Z42" s="765" t="s">
        <v>2173</v>
      </c>
      <c r="AA42" s="115" t="s">
        <v>3322</v>
      </c>
      <c r="AB42" s="402"/>
      <c r="AC42" s="425">
        <v>64117</v>
      </c>
      <c r="AD42" s="426">
        <v>42804</v>
      </c>
      <c r="AE42" s="88"/>
      <c r="AF42" s="163">
        <v>5000000</v>
      </c>
      <c r="AG42" s="117"/>
      <c r="AH42" s="117"/>
      <c r="AI42" s="117">
        <f t="shared" si="39"/>
        <v>5000000</v>
      </c>
      <c r="AJ42" s="158"/>
      <c r="AK42" s="158"/>
      <c r="AL42" s="158"/>
      <c r="AM42" s="158"/>
      <c r="AN42" s="426"/>
      <c r="AO42" s="426">
        <v>42807</v>
      </c>
      <c r="AP42" s="697">
        <v>43100</v>
      </c>
      <c r="AQ42" s="7">
        <f t="shared" si="36"/>
        <v>293</v>
      </c>
      <c r="AR42" s="765" t="s">
        <v>3347</v>
      </c>
      <c r="AS42" s="569">
        <v>52780783</v>
      </c>
      <c r="AT42" s="96"/>
      <c r="AU42" s="48"/>
      <c r="AV42" s="29"/>
      <c r="AW42" s="29"/>
      <c r="AX42" s="48"/>
      <c r="AY42" s="29"/>
      <c r="AZ42" s="47"/>
      <c r="BA42" s="424"/>
      <c r="BB42" s="29"/>
      <c r="BC42" s="29"/>
      <c r="BD42" s="48"/>
      <c r="BE42" s="29"/>
      <c r="BF42" s="97"/>
      <c r="BG42" s="97"/>
      <c r="BI42" s="29"/>
      <c r="BJ42" s="48"/>
      <c r="BK42" s="29"/>
      <c r="BO42" s="424"/>
      <c r="BP42" s="424"/>
      <c r="BQ42" s="424"/>
      <c r="BR42" s="424"/>
      <c r="BS42" s="29"/>
      <c r="BT42" s="424"/>
      <c r="BU42" s="424"/>
      <c r="BV42" s="424"/>
      <c r="BW42" s="424"/>
      <c r="BX42" s="29"/>
      <c r="BY42" s="92"/>
      <c r="BZ42" s="92"/>
      <c r="CA42" s="424"/>
      <c r="CB42" s="424"/>
      <c r="CC42" s="424"/>
      <c r="CD42" s="74"/>
      <c r="CE42" s="53"/>
      <c r="CF42" s="76"/>
      <c r="CH42" s="74"/>
      <c r="CI42" s="74"/>
      <c r="CK42" s="80"/>
      <c r="CL42" s="80"/>
      <c r="CM42" s="82"/>
      <c r="CN42" s="82"/>
      <c r="CO42" s="98"/>
      <c r="CP42" s="82"/>
      <c r="CQ42" s="99"/>
      <c r="CR42" s="99"/>
      <c r="CS42" s="100"/>
      <c r="CT42" s="813"/>
      <c r="CU42" s="99"/>
      <c r="CV42" s="162"/>
    </row>
    <row r="43" spans="1:100" s="50" customFormat="1" ht="63.75" x14ac:dyDescent="0.25">
      <c r="A43" s="50" t="s">
        <v>3045</v>
      </c>
      <c r="B43" s="658">
        <f t="shared" si="0"/>
        <v>53</v>
      </c>
      <c r="C43" s="423" t="s">
        <v>1610</v>
      </c>
      <c r="D43" s="390" t="s">
        <v>3206</v>
      </c>
      <c r="E43" s="507" t="s">
        <v>3102</v>
      </c>
      <c r="F43" s="426">
        <v>42775</v>
      </c>
      <c r="G43" s="760" t="s">
        <v>1499</v>
      </c>
      <c r="H43" s="760" t="s">
        <v>1546</v>
      </c>
      <c r="I43" s="765" t="s">
        <v>2257</v>
      </c>
      <c r="J43" s="514" t="s">
        <v>3103</v>
      </c>
      <c r="K43" s="425">
        <v>64</v>
      </c>
      <c r="L43" s="47">
        <v>801315</v>
      </c>
      <c r="M43" s="515" t="s">
        <v>1674</v>
      </c>
      <c r="N43" s="786">
        <v>5400000</v>
      </c>
      <c r="O43" s="423" t="s">
        <v>3104</v>
      </c>
      <c r="P43" s="403" t="s">
        <v>3105</v>
      </c>
      <c r="Q43" s="289" t="s">
        <v>1480</v>
      </c>
      <c r="R43" s="764" t="s">
        <v>1481</v>
      </c>
      <c r="S43" s="193">
        <v>53</v>
      </c>
      <c r="T43" s="426">
        <v>42802</v>
      </c>
      <c r="U43" s="570">
        <v>42802</v>
      </c>
      <c r="W43" s="765" t="s">
        <v>1546</v>
      </c>
      <c r="X43" s="765" t="s">
        <v>3395</v>
      </c>
      <c r="Y43" s="765" t="s">
        <v>1696</v>
      </c>
      <c r="Z43" s="765" t="s">
        <v>3396</v>
      </c>
      <c r="AA43" s="115">
        <v>825001598</v>
      </c>
      <c r="AB43" s="402"/>
      <c r="AC43" s="425">
        <v>60717</v>
      </c>
      <c r="AD43" s="426">
        <v>42802</v>
      </c>
      <c r="AE43" s="88"/>
      <c r="AF43" s="163">
        <v>5400000</v>
      </c>
      <c r="AG43" s="117"/>
      <c r="AH43" s="117"/>
      <c r="AI43" s="117">
        <f t="shared" si="39"/>
        <v>5400000</v>
      </c>
      <c r="AJ43" s="158"/>
      <c r="AK43" s="158"/>
      <c r="AL43" s="158"/>
      <c r="AM43" s="158"/>
      <c r="AN43" s="426"/>
      <c r="AO43" s="426">
        <v>42802</v>
      </c>
      <c r="AP43" s="697">
        <v>43076</v>
      </c>
      <c r="AQ43" s="7">
        <f t="shared" si="36"/>
        <v>274</v>
      </c>
      <c r="AR43" s="765" t="s">
        <v>3397</v>
      </c>
      <c r="AS43" s="291">
        <v>12724487</v>
      </c>
      <c r="AT43" s="96"/>
      <c r="AU43" s="48"/>
      <c r="AV43" s="29"/>
      <c r="AW43" s="29"/>
      <c r="AX43" s="48"/>
      <c r="AY43" s="29"/>
      <c r="AZ43" s="47"/>
      <c r="BA43" s="424"/>
      <c r="BB43" s="29"/>
      <c r="BC43" s="29"/>
      <c r="BD43" s="48"/>
      <c r="BE43" s="29"/>
      <c r="BF43" s="97"/>
      <c r="BG43" s="97"/>
      <c r="BI43" s="29"/>
      <c r="BJ43" s="48"/>
      <c r="BK43" s="29"/>
      <c r="BO43" s="424"/>
      <c r="BP43" s="424"/>
      <c r="BQ43" s="424"/>
      <c r="BR43" s="424"/>
      <c r="BS43" s="29"/>
      <c r="BT43" s="424"/>
      <c r="BU43" s="424"/>
      <c r="BV43" s="424"/>
      <c r="BW43" s="424"/>
      <c r="BX43" s="29"/>
      <c r="BY43" s="92"/>
      <c r="BZ43" s="92"/>
      <c r="CA43" s="424"/>
      <c r="CB43" s="424"/>
      <c r="CC43" s="424"/>
      <c r="CD43" s="74"/>
      <c r="CE43" s="53"/>
      <c r="CF43" s="76"/>
      <c r="CH43" s="74"/>
      <c r="CI43" s="74"/>
      <c r="CK43" s="80"/>
      <c r="CL43" s="80"/>
      <c r="CM43" s="82"/>
      <c r="CN43" s="82"/>
      <c r="CO43" s="98"/>
      <c r="CP43" s="82"/>
      <c r="CQ43" s="99"/>
      <c r="CR43" s="99"/>
      <c r="CS43" s="100"/>
      <c r="CT43" s="813"/>
      <c r="CU43" s="99"/>
      <c r="CV43" s="162"/>
    </row>
    <row r="44" spans="1:100" s="50" customFormat="1" ht="51" x14ac:dyDescent="0.25">
      <c r="A44" s="50" t="s">
        <v>3045</v>
      </c>
      <c r="B44" s="658">
        <f t="shared" si="0"/>
        <v>51</v>
      </c>
      <c r="C44" s="423" t="s">
        <v>1610</v>
      </c>
      <c r="D44" s="390" t="s">
        <v>3207</v>
      </c>
      <c r="E44" s="507" t="s">
        <v>3106</v>
      </c>
      <c r="F44" s="426">
        <v>42776</v>
      </c>
      <c r="G44" s="760" t="s">
        <v>1499</v>
      </c>
      <c r="H44" s="760" t="s">
        <v>1546</v>
      </c>
      <c r="I44" s="765" t="s">
        <v>2257</v>
      </c>
      <c r="J44" s="514" t="s">
        <v>3107</v>
      </c>
      <c r="K44" s="425">
        <v>46</v>
      </c>
      <c r="L44" s="47">
        <v>801315</v>
      </c>
      <c r="M44" s="515" t="s">
        <v>1674</v>
      </c>
      <c r="N44" s="786">
        <v>22410000</v>
      </c>
      <c r="O44" s="423" t="s">
        <v>3108</v>
      </c>
      <c r="P44" s="513" t="s">
        <v>3105</v>
      </c>
      <c r="Q44" s="289" t="s">
        <v>1480</v>
      </c>
      <c r="R44" s="764" t="s">
        <v>1481</v>
      </c>
      <c r="S44" s="193">
        <v>51</v>
      </c>
      <c r="T44" s="426">
        <v>42796</v>
      </c>
      <c r="U44" s="426">
        <v>42796</v>
      </c>
      <c r="W44" s="765" t="s">
        <v>1546</v>
      </c>
      <c r="X44" s="765" t="s">
        <v>1484</v>
      </c>
      <c r="Y44" s="765" t="s">
        <v>1484</v>
      </c>
      <c r="Z44" s="765" t="s">
        <v>2754</v>
      </c>
      <c r="AA44" s="115" t="s">
        <v>3266</v>
      </c>
      <c r="AB44" s="402"/>
      <c r="AC44" s="547">
        <v>57917</v>
      </c>
      <c r="AD44" s="426">
        <v>42796</v>
      </c>
      <c r="AE44" s="88">
        <v>2490000</v>
      </c>
      <c r="AF44" s="163">
        <v>22410000</v>
      </c>
      <c r="AG44" s="117"/>
      <c r="AH44" s="117"/>
      <c r="AI44" s="117">
        <f t="shared" si="39"/>
        <v>22410000</v>
      </c>
      <c r="AJ44" s="158" t="s">
        <v>22</v>
      </c>
      <c r="AK44" s="158" t="s">
        <v>67</v>
      </c>
      <c r="AL44" s="158" t="s">
        <v>67</v>
      </c>
      <c r="AM44" s="158" t="s">
        <v>67</v>
      </c>
      <c r="AN44" s="426" t="s">
        <v>67</v>
      </c>
      <c r="AO44" s="426">
        <v>42797</v>
      </c>
      <c r="AP44" s="697">
        <v>43069</v>
      </c>
      <c r="AQ44" s="7">
        <f t="shared" si="36"/>
        <v>272</v>
      </c>
      <c r="AR44" s="765" t="s">
        <v>1413</v>
      </c>
      <c r="AS44" s="291">
        <v>1095787871</v>
      </c>
      <c r="AT44" s="96"/>
      <c r="AU44" s="48"/>
      <c r="AV44" s="29"/>
      <c r="AW44" s="29"/>
      <c r="AX44" s="48"/>
      <c r="AY44" s="29"/>
      <c r="AZ44" s="47"/>
      <c r="BA44" s="424"/>
      <c r="BB44" s="29"/>
      <c r="BC44" s="29"/>
      <c r="BD44" s="48"/>
      <c r="BE44" s="29"/>
      <c r="BF44" s="97"/>
      <c r="BG44" s="97"/>
      <c r="BI44" s="29"/>
      <c r="BJ44" s="48"/>
      <c r="BK44" s="29"/>
      <c r="BO44" s="424"/>
      <c r="BP44" s="424"/>
      <c r="BQ44" s="424"/>
      <c r="BR44" s="424"/>
      <c r="BS44" s="29"/>
      <c r="BT44" s="424"/>
      <c r="BU44" s="424"/>
      <c r="BV44" s="424"/>
      <c r="BW44" s="424"/>
      <c r="BX44" s="29"/>
      <c r="BY44" s="92"/>
      <c r="BZ44" s="92"/>
      <c r="CA44" s="424"/>
      <c r="CB44" s="424"/>
      <c r="CC44" s="424"/>
      <c r="CD44" s="74"/>
      <c r="CE44" s="53"/>
      <c r="CF44" s="76"/>
      <c r="CH44" s="74"/>
      <c r="CI44" s="74"/>
      <c r="CK44" s="80"/>
      <c r="CL44" s="80"/>
      <c r="CM44" s="82"/>
      <c r="CN44" s="82"/>
      <c r="CO44" s="98"/>
      <c r="CP44" s="82"/>
      <c r="CQ44" s="99"/>
      <c r="CR44" s="99"/>
      <c r="CS44" s="100"/>
      <c r="CT44" s="813"/>
      <c r="CU44" s="99"/>
      <c r="CV44" s="162"/>
    </row>
    <row r="45" spans="1:100" s="50" customFormat="1" ht="51" x14ac:dyDescent="0.25">
      <c r="A45" s="50" t="s">
        <v>2404</v>
      </c>
      <c r="B45" s="658">
        <f t="shared" si="0"/>
        <v>33</v>
      </c>
      <c r="C45" s="423" t="s">
        <v>2164</v>
      </c>
      <c r="D45" s="390" t="s">
        <v>3114</v>
      </c>
      <c r="E45" s="507" t="s">
        <v>3109</v>
      </c>
      <c r="F45" s="426">
        <v>42772</v>
      </c>
      <c r="G45" s="760" t="s">
        <v>1499</v>
      </c>
      <c r="H45" s="760" t="s">
        <v>1525</v>
      </c>
      <c r="I45" s="765" t="s">
        <v>3074</v>
      </c>
      <c r="J45" s="518" t="s">
        <v>3110</v>
      </c>
      <c r="K45" s="425">
        <v>75</v>
      </c>
      <c r="L45" s="47">
        <v>801615</v>
      </c>
      <c r="M45" s="519" t="s">
        <v>1674</v>
      </c>
      <c r="N45" s="786">
        <v>70000000</v>
      </c>
      <c r="O45" s="423" t="s">
        <v>3111</v>
      </c>
      <c r="P45" s="517" t="s">
        <v>1487</v>
      </c>
      <c r="Q45" s="289" t="s">
        <v>1480</v>
      </c>
      <c r="R45" s="764" t="s">
        <v>1481</v>
      </c>
      <c r="S45" s="193">
        <v>33</v>
      </c>
      <c r="T45" s="426">
        <v>42775</v>
      </c>
      <c r="U45" s="516">
        <v>42775</v>
      </c>
      <c r="W45" s="765" t="s">
        <v>1483</v>
      </c>
      <c r="X45" s="769" t="s">
        <v>1484</v>
      </c>
      <c r="Y45" s="769" t="s">
        <v>1484</v>
      </c>
      <c r="Z45" s="765" t="s">
        <v>3112</v>
      </c>
      <c r="AA45" s="115" t="s">
        <v>3113</v>
      </c>
      <c r="AB45" s="402"/>
      <c r="AC45" s="425">
        <v>43717</v>
      </c>
      <c r="AD45" s="426">
        <v>42775</v>
      </c>
      <c r="AE45" s="88">
        <v>7000000</v>
      </c>
      <c r="AF45" s="163">
        <v>70000000</v>
      </c>
      <c r="AG45" s="88"/>
      <c r="AH45" s="88"/>
      <c r="AI45" s="117">
        <f t="shared" si="39"/>
        <v>70000000</v>
      </c>
      <c r="AJ45" s="158" t="s">
        <v>22</v>
      </c>
      <c r="AK45" s="158" t="s">
        <v>67</v>
      </c>
      <c r="AL45" s="158" t="s">
        <v>67</v>
      </c>
      <c r="AM45" s="158" t="s">
        <v>67</v>
      </c>
      <c r="AN45" s="516" t="s">
        <v>67</v>
      </c>
      <c r="AO45" s="520">
        <v>42775</v>
      </c>
      <c r="AP45" s="697">
        <v>43077</v>
      </c>
      <c r="AQ45" s="7">
        <f t="shared" si="36"/>
        <v>302</v>
      </c>
      <c r="AR45" s="765" t="s">
        <v>3115</v>
      </c>
      <c r="AS45" s="291">
        <v>39774921</v>
      </c>
      <c r="AT45" s="96"/>
      <c r="AU45" s="48"/>
      <c r="AV45" s="29"/>
      <c r="AW45" s="29"/>
      <c r="AX45" s="48"/>
      <c r="AY45" s="29"/>
      <c r="AZ45" s="47"/>
      <c r="BA45" s="424"/>
      <c r="BB45" s="29"/>
      <c r="BC45" s="29"/>
      <c r="BD45" s="48"/>
      <c r="BE45" s="29"/>
      <c r="BF45" s="97"/>
      <c r="BG45" s="97"/>
      <c r="BI45" s="29"/>
      <c r="BJ45" s="48"/>
      <c r="BK45" s="29"/>
      <c r="BO45" s="424"/>
      <c r="BP45" s="424"/>
      <c r="BQ45" s="424"/>
      <c r="BR45" s="424"/>
      <c r="BS45" s="29"/>
      <c r="BT45" s="424"/>
      <c r="BU45" s="424"/>
      <c r="BV45" s="424"/>
      <c r="BW45" s="424"/>
      <c r="BX45" s="29"/>
      <c r="BY45" s="92"/>
      <c r="BZ45" s="92"/>
      <c r="CA45" s="424"/>
      <c r="CB45" s="424"/>
      <c r="CC45" s="424"/>
      <c r="CD45" s="74"/>
      <c r="CE45" s="53"/>
      <c r="CF45" s="76"/>
      <c r="CH45" s="74"/>
      <c r="CI45" s="74"/>
      <c r="CK45" s="80"/>
      <c r="CL45" s="80"/>
      <c r="CM45" s="82"/>
      <c r="CN45" s="82"/>
      <c r="CO45" s="98"/>
      <c r="CP45" s="82"/>
      <c r="CQ45" s="99"/>
      <c r="CR45" s="99"/>
      <c r="CS45" s="100"/>
      <c r="CT45" s="813"/>
      <c r="CU45" s="99"/>
      <c r="CV45" s="162"/>
    </row>
    <row r="46" spans="1:100" s="50" customFormat="1" ht="76.5" x14ac:dyDescent="0.25">
      <c r="A46" s="50" t="s">
        <v>2404</v>
      </c>
      <c r="B46" s="658">
        <f t="shared" si="0"/>
        <v>32</v>
      </c>
      <c r="C46" s="423" t="s">
        <v>2164</v>
      </c>
      <c r="D46" s="390" t="s">
        <v>3116</v>
      </c>
      <c r="E46" s="507" t="s">
        <v>3117</v>
      </c>
      <c r="F46" s="426">
        <v>42772</v>
      </c>
      <c r="G46" s="760" t="s">
        <v>1499</v>
      </c>
      <c r="H46" s="760" t="s">
        <v>1525</v>
      </c>
      <c r="I46" s="765" t="s">
        <v>3074</v>
      </c>
      <c r="J46" s="522" t="s">
        <v>3118</v>
      </c>
      <c r="K46" s="425">
        <v>72</v>
      </c>
      <c r="L46" s="219">
        <v>801615</v>
      </c>
      <c r="M46" s="523" t="s">
        <v>1674</v>
      </c>
      <c r="N46" s="786">
        <v>28000000</v>
      </c>
      <c r="O46" s="423" t="s">
        <v>3119</v>
      </c>
      <c r="P46" s="521" t="s">
        <v>1487</v>
      </c>
      <c r="Q46" s="289" t="s">
        <v>1480</v>
      </c>
      <c r="R46" s="764" t="s">
        <v>1481</v>
      </c>
      <c r="S46" s="193">
        <v>32</v>
      </c>
      <c r="T46" s="426">
        <v>42775</v>
      </c>
      <c r="U46" s="520">
        <v>42775</v>
      </c>
      <c r="W46" s="765" t="s">
        <v>1483</v>
      </c>
      <c r="X46" s="769" t="s">
        <v>1484</v>
      </c>
      <c r="Y46" s="769" t="s">
        <v>1484</v>
      </c>
      <c r="Z46" s="765" t="s">
        <v>1684</v>
      </c>
      <c r="AA46" s="115">
        <v>79262899</v>
      </c>
      <c r="AB46" s="402"/>
      <c r="AC46" s="425">
        <v>43617</v>
      </c>
      <c r="AD46" s="520">
        <v>42775</v>
      </c>
      <c r="AE46" s="88">
        <v>3500000</v>
      </c>
      <c r="AF46" s="163">
        <v>28000000</v>
      </c>
      <c r="AG46" s="117"/>
      <c r="AH46" s="117"/>
      <c r="AI46" s="117">
        <f t="shared" si="39"/>
        <v>28000000</v>
      </c>
      <c r="AJ46" s="158" t="s">
        <v>22</v>
      </c>
      <c r="AK46" s="158" t="s">
        <v>67</v>
      </c>
      <c r="AL46" s="158" t="s">
        <v>67</v>
      </c>
      <c r="AM46" s="158" t="s">
        <v>67</v>
      </c>
      <c r="AN46" s="520" t="s">
        <v>67</v>
      </c>
      <c r="AO46" s="520">
        <v>42775</v>
      </c>
      <c r="AP46" s="697">
        <v>43016</v>
      </c>
      <c r="AQ46" s="7">
        <f t="shared" si="36"/>
        <v>241</v>
      </c>
      <c r="AR46" s="765" t="s">
        <v>3115</v>
      </c>
      <c r="AS46" s="291">
        <v>39774921</v>
      </c>
      <c r="AT46" s="96"/>
      <c r="AU46" s="48"/>
      <c r="AV46" s="29"/>
      <c r="AW46" s="29"/>
      <c r="AX46" s="48"/>
      <c r="AY46" s="29"/>
      <c r="AZ46" s="47"/>
      <c r="BA46" s="424"/>
      <c r="BB46" s="29"/>
      <c r="BC46" s="29"/>
      <c r="BD46" s="48"/>
      <c r="BE46" s="29"/>
      <c r="BF46" s="97"/>
      <c r="BG46" s="97"/>
      <c r="BI46" s="29"/>
      <c r="BJ46" s="48"/>
      <c r="BK46" s="29"/>
      <c r="BO46" s="424"/>
      <c r="BP46" s="424"/>
      <c r="BQ46" s="424"/>
      <c r="BR46" s="424"/>
      <c r="BS46" s="29"/>
      <c r="BT46" s="424"/>
      <c r="BU46" s="424"/>
      <c r="BV46" s="424"/>
      <c r="BW46" s="424"/>
      <c r="BX46" s="29"/>
      <c r="BY46" s="92"/>
      <c r="BZ46" s="92"/>
      <c r="CA46" s="424"/>
      <c r="CB46" s="424"/>
      <c r="CC46" s="424"/>
      <c r="CD46" s="74"/>
      <c r="CE46" s="53"/>
      <c r="CF46" s="76"/>
      <c r="CH46" s="74"/>
      <c r="CI46" s="74"/>
      <c r="CK46" s="80"/>
      <c r="CL46" s="80"/>
      <c r="CM46" s="82"/>
      <c r="CN46" s="82"/>
      <c r="CO46" s="98"/>
      <c r="CP46" s="82"/>
      <c r="CQ46" s="99"/>
      <c r="CR46" s="99"/>
      <c r="CS46" s="100"/>
      <c r="CT46" s="813"/>
      <c r="CU46" s="99"/>
      <c r="CV46" s="162"/>
    </row>
    <row r="47" spans="1:100" s="50" customFormat="1" ht="51" x14ac:dyDescent="0.25">
      <c r="A47" s="50" t="s">
        <v>2404</v>
      </c>
      <c r="B47" s="658">
        <f t="shared" si="0"/>
        <v>35</v>
      </c>
      <c r="C47" s="423" t="s">
        <v>2164</v>
      </c>
      <c r="D47" s="390" t="s">
        <v>3120</v>
      </c>
      <c r="E47" s="507" t="s">
        <v>3121</v>
      </c>
      <c r="F47" s="426">
        <v>42775</v>
      </c>
      <c r="G47" s="760" t="s">
        <v>1499</v>
      </c>
      <c r="H47" s="760" t="s">
        <v>1526</v>
      </c>
      <c r="I47" s="765" t="s">
        <v>3009</v>
      </c>
      <c r="J47" s="525" t="s">
        <v>3122</v>
      </c>
      <c r="K47" s="425">
        <v>86</v>
      </c>
      <c r="L47" s="47">
        <v>391210</v>
      </c>
      <c r="M47" s="404" t="s">
        <v>3123</v>
      </c>
      <c r="N47" s="786">
        <v>181570000</v>
      </c>
      <c r="O47" s="423" t="s">
        <v>3124</v>
      </c>
      <c r="P47" s="403" t="s">
        <v>3006</v>
      </c>
      <c r="Q47" s="289" t="s">
        <v>1480</v>
      </c>
      <c r="R47" s="764" t="s">
        <v>1481</v>
      </c>
      <c r="S47" s="193">
        <v>35</v>
      </c>
      <c r="T47" s="426">
        <v>42783</v>
      </c>
      <c r="U47" s="570">
        <v>42783</v>
      </c>
      <c r="W47" s="765" t="s">
        <v>3221</v>
      </c>
      <c r="X47" s="765" t="s">
        <v>1866</v>
      </c>
      <c r="Y47" s="765" t="s">
        <v>1866</v>
      </c>
      <c r="Z47" s="765" t="s">
        <v>3398</v>
      </c>
      <c r="AA47" s="115" t="s">
        <v>3399</v>
      </c>
      <c r="AB47" s="402"/>
      <c r="AC47" s="425">
        <v>47117</v>
      </c>
      <c r="AD47" s="426">
        <v>42783</v>
      </c>
      <c r="AE47" s="88"/>
      <c r="AF47" s="163">
        <v>181570000</v>
      </c>
      <c r="AG47" s="117"/>
      <c r="AH47" s="117"/>
      <c r="AI47" s="117">
        <f t="shared" si="39"/>
        <v>181570000</v>
      </c>
      <c r="AJ47" s="158" t="s">
        <v>3483</v>
      </c>
      <c r="AK47" s="158" t="s">
        <v>1898</v>
      </c>
      <c r="AL47" s="158" t="s">
        <v>3484</v>
      </c>
      <c r="AM47" s="158" t="s">
        <v>3480</v>
      </c>
      <c r="AN47" s="426">
        <v>42787</v>
      </c>
      <c r="AO47" s="426">
        <v>42783</v>
      </c>
      <c r="AP47" s="697">
        <v>43100</v>
      </c>
      <c r="AQ47" s="7">
        <f t="shared" si="36"/>
        <v>317</v>
      </c>
      <c r="AR47" s="765" t="s">
        <v>89</v>
      </c>
      <c r="AS47" s="291">
        <v>19262345</v>
      </c>
      <c r="AT47" s="96"/>
      <c r="AU47" s="48"/>
      <c r="AV47" s="29"/>
      <c r="AW47" s="29"/>
      <c r="AX47" s="48"/>
      <c r="AY47" s="29"/>
      <c r="AZ47" s="47"/>
      <c r="BA47" s="424"/>
      <c r="BB47" s="29"/>
      <c r="BC47" s="29"/>
      <c r="BD47" s="48"/>
      <c r="BE47" s="29"/>
      <c r="BF47" s="97"/>
      <c r="BG47" s="97"/>
      <c r="BI47" s="29"/>
      <c r="BJ47" s="48"/>
      <c r="BK47" s="29"/>
      <c r="BO47" s="424"/>
      <c r="BP47" s="424"/>
      <c r="BQ47" s="424"/>
      <c r="BR47" s="424"/>
      <c r="BS47" s="29"/>
      <c r="BT47" s="424"/>
      <c r="BU47" s="424"/>
      <c r="BV47" s="424"/>
      <c r="BW47" s="424"/>
      <c r="BX47" s="29"/>
      <c r="BY47" s="92"/>
      <c r="BZ47" s="92"/>
      <c r="CA47" s="424"/>
      <c r="CB47" s="424"/>
      <c r="CC47" s="424"/>
      <c r="CD47" s="74"/>
      <c r="CE47" s="53"/>
      <c r="CF47" s="76"/>
      <c r="CH47" s="74"/>
      <c r="CI47" s="74"/>
      <c r="CK47" s="80"/>
      <c r="CL47" s="80"/>
      <c r="CM47" s="82"/>
      <c r="CN47" s="82"/>
      <c r="CO47" s="98"/>
      <c r="CP47" s="82"/>
      <c r="CQ47" s="99"/>
      <c r="CR47" s="99"/>
      <c r="CS47" s="100"/>
      <c r="CT47" s="813"/>
      <c r="CU47" s="99"/>
      <c r="CV47" s="162"/>
    </row>
    <row r="48" spans="1:100" s="50" customFormat="1" ht="89.25" customHeight="1" x14ac:dyDescent="0.25">
      <c r="A48" s="50" t="s">
        <v>3045</v>
      </c>
      <c r="B48" s="658">
        <f t="shared" si="0"/>
        <v>46</v>
      </c>
      <c r="C48" s="423" t="s">
        <v>2164</v>
      </c>
      <c r="D48" s="390" t="s">
        <v>3125</v>
      </c>
      <c r="E48" s="507" t="s">
        <v>3219</v>
      </c>
      <c r="F48" s="526">
        <v>42775</v>
      </c>
      <c r="G48" s="760" t="s">
        <v>1499</v>
      </c>
      <c r="H48" s="760" t="s">
        <v>3126</v>
      </c>
      <c r="I48" s="765" t="s">
        <v>3127</v>
      </c>
      <c r="J48" s="525" t="s">
        <v>3128</v>
      </c>
      <c r="K48" s="425">
        <v>80</v>
      </c>
      <c r="L48" s="47">
        <v>801116</v>
      </c>
      <c r="M48" s="404" t="s">
        <v>3129</v>
      </c>
      <c r="N48" s="786">
        <v>14000000</v>
      </c>
      <c r="O48" s="423" t="s">
        <v>3130</v>
      </c>
      <c r="P48" s="524" t="s">
        <v>1487</v>
      </c>
      <c r="Q48" s="289" t="s">
        <v>1480</v>
      </c>
      <c r="R48" s="764" t="s">
        <v>1481</v>
      </c>
      <c r="S48" s="193">
        <v>46</v>
      </c>
      <c r="T48" s="426">
        <v>42794</v>
      </c>
      <c r="U48" s="426">
        <v>42794</v>
      </c>
      <c r="W48" s="765" t="s">
        <v>3221</v>
      </c>
      <c r="X48" s="765" t="s">
        <v>1484</v>
      </c>
      <c r="Y48" s="765" t="s">
        <v>1484</v>
      </c>
      <c r="Z48" s="765" t="s">
        <v>3267</v>
      </c>
      <c r="AA48" s="115">
        <v>51727720</v>
      </c>
      <c r="AB48" s="402"/>
      <c r="AC48" s="425">
        <v>57017</v>
      </c>
      <c r="AD48" s="426">
        <v>42794</v>
      </c>
      <c r="AE48" s="88">
        <v>1400000</v>
      </c>
      <c r="AF48" s="163">
        <v>14000000</v>
      </c>
      <c r="AG48" s="117"/>
      <c r="AH48" s="117"/>
      <c r="AI48" s="117">
        <f t="shared" si="39"/>
        <v>14000000</v>
      </c>
      <c r="AJ48" s="158" t="s">
        <v>22</v>
      </c>
      <c r="AK48" s="158" t="s">
        <v>67</v>
      </c>
      <c r="AL48" s="158" t="s">
        <v>67</v>
      </c>
      <c r="AM48" s="158" t="s">
        <v>67</v>
      </c>
      <c r="AN48" s="548" t="s">
        <v>67</v>
      </c>
      <c r="AO48" s="426">
        <v>42794</v>
      </c>
      <c r="AP48" s="697">
        <v>43096</v>
      </c>
      <c r="AQ48" s="7">
        <f t="shared" si="36"/>
        <v>302</v>
      </c>
      <c r="AR48" s="765" t="s">
        <v>61</v>
      </c>
      <c r="AS48" s="291">
        <v>21094954</v>
      </c>
      <c r="AT48" s="96"/>
      <c r="AU48" s="48"/>
      <c r="AV48" s="29"/>
      <c r="AW48" s="29"/>
      <c r="AX48" s="48"/>
      <c r="AY48" s="29"/>
      <c r="AZ48" s="47"/>
      <c r="BA48" s="424"/>
      <c r="BB48" s="29"/>
      <c r="BC48" s="29"/>
      <c r="BD48" s="48"/>
      <c r="BE48" s="29"/>
      <c r="BF48" s="97"/>
      <c r="BG48" s="97"/>
      <c r="BI48" s="29"/>
      <c r="BJ48" s="48"/>
      <c r="BK48" s="29"/>
      <c r="BO48" s="424"/>
      <c r="BP48" s="424"/>
      <c r="BQ48" s="424"/>
      <c r="BR48" s="424"/>
      <c r="BS48" s="29"/>
      <c r="BT48" s="424"/>
      <c r="BU48" s="424"/>
      <c r="BV48" s="424"/>
      <c r="BW48" s="424"/>
      <c r="BX48" s="29"/>
      <c r="BY48" s="92"/>
      <c r="BZ48" s="92"/>
      <c r="CA48" s="424"/>
      <c r="CB48" s="424"/>
      <c r="CC48" s="424"/>
      <c r="CD48" s="74"/>
      <c r="CE48" s="53"/>
      <c r="CF48" s="76"/>
      <c r="CH48" s="74"/>
      <c r="CI48" s="74"/>
      <c r="CK48" s="80"/>
      <c r="CL48" s="80"/>
      <c r="CM48" s="82"/>
      <c r="CN48" s="82"/>
      <c r="CO48" s="98"/>
      <c r="CP48" s="82"/>
      <c r="CQ48" s="99"/>
      <c r="CR48" s="99"/>
      <c r="CS48" s="100"/>
      <c r="CT48" s="813"/>
      <c r="CU48" s="99"/>
      <c r="CV48" s="162"/>
    </row>
    <row r="49" spans="1:100" s="50" customFormat="1" ht="51" customHeight="1" x14ac:dyDescent="0.25">
      <c r="A49" s="50" t="s">
        <v>3045</v>
      </c>
      <c r="B49" s="658">
        <f t="shared" si="0"/>
        <v>52</v>
      </c>
      <c r="C49" s="423" t="s">
        <v>2164</v>
      </c>
      <c r="D49" s="390" t="s">
        <v>3134</v>
      </c>
      <c r="E49" s="507" t="s">
        <v>3131</v>
      </c>
      <c r="F49" s="526">
        <v>42779</v>
      </c>
      <c r="G49" s="760" t="s">
        <v>1499</v>
      </c>
      <c r="H49" s="760" t="s">
        <v>1525</v>
      </c>
      <c r="I49" s="765" t="s">
        <v>3133</v>
      </c>
      <c r="J49" s="525" t="s">
        <v>3132</v>
      </c>
      <c r="K49" s="425">
        <v>70</v>
      </c>
      <c r="L49" s="47">
        <v>801615</v>
      </c>
      <c r="M49" s="527" t="s">
        <v>1674</v>
      </c>
      <c r="N49" s="786">
        <v>24000000</v>
      </c>
      <c r="O49" s="423" t="s">
        <v>3135</v>
      </c>
      <c r="P49" s="524" t="s">
        <v>1487</v>
      </c>
      <c r="Q49" s="289" t="s">
        <v>1480</v>
      </c>
      <c r="R49" s="764" t="s">
        <v>1481</v>
      </c>
      <c r="S49" s="193">
        <v>52</v>
      </c>
      <c r="T49" s="426">
        <v>42800</v>
      </c>
      <c r="U49" s="426">
        <v>42800</v>
      </c>
      <c r="W49" s="765" t="s">
        <v>3221</v>
      </c>
      <c r="X49" s="765" t="s">
        <v>1484</v>
      </c>
      <c r="Y49" s="765" t="s">
        <v>1484</v>
      </c>
      <c r="Z49" s="765" t="s">
        <v>3268</v>
      </c>
      <c r="AA49" s="115">
        <v>1136883199</v>
      </c>
      <c r="AB49" s="402"/>
      <c r="AC49" s="425">
        <v>58917</v>
      </c>
      <c r="AD49" s="426">
        <v>42800</v>
      </c>
      <c r="AE49" s="88">
        <v>3000000</v>
      </c>
      <c r="AF49" s="163">
        <v>24000000</v>
      </c>
      <c r="AG49" s="117"/>
      <c r="AH49" s="117"/>
      <c r="AI49" s="117">
        <f t="shared" si="39"/>
        <v>24000000</v>
      </c>
      <c r="AJ49" s="158" t="s">
        <v>22</v>
      </c>
      <c r="AK49" s="158" t="s">
        <v>67</v>
      </c>
      <c r="AL49" s="158" t="s">
        <v>67</v>
      </c>
      <c r="AM49" s="158" t="s">
        <v>67</v>
      </c>
      <c r="AN49" s="548" t="s">
        <v>67</v>
      </c>
      <c r="AO49" s="426">
        <v>42800</v>
      </c>
      <c r="AP49" s="697">
        <v>43041</v>
      </c>
      <c r="AQ49" s="7">
        <f t="shared" si="36"/>
        <v>241</v>
      </c>
      <c r="AR49" s="765" t="s">
        <v>103</v>
      </c>
      <c r="AS49" s="291">
        <v>11347499</v>
      </c>
      <c r="AT49" s="96"/>
      <c r="AU49" s="48"/>
      <c r="AV49" s="29"/>
      <c r="AW49" s="29"/>
      <c r="AX49" s="48"/>
      <c r="AY49" s="29"/>
      <c r="AZ49" s="47"/>
      <c r="BA49" s="424"/>
      <c r="BB49" s="29"/>
      <c r="BC49" s="29"/>
      <c r="BD49" s="48"/>
      <c r="BE49" s="29"/>
      <c r="BF49" s="97"/>
      <c r="BG49" s="97"/>
      <c r="BI49" s="29"/>
      <c r="BJ49" s="48"/>
      <c r="BK49" s="29"/>
      <c r="BO49" s="424"/>
      <c r="BP49" s="424"/>
      <c r="BQ49" s="424"/>
      <c r="BR49" s="424"/>
      <c r="BS49" s="29"/>
      <c r="BT49" s="424"/>
      <c r="BU49" s="424"/>
      <c r="BV49" s="424"/>
      <c r="BW49" s="424"/>
      <c r="BX49" s="29"/>
      <c r="BY49" s="92"/>
      <c r="BZ49" s="92"/>
      <c r="CA49" s="424"/>
      <c r="CB49" s="424"/>
      <c r="CC49" s="424"/>
      <c r="CD49" s="74"/>
      <c r="CE49" s="53"/>
      <c r="CF49" s="76"/>
      <c r="CH49" s="74"/>
      <c r="CI49" s="74"/>
      <c r="CK49" s="80"/>
      <c r="CL49" s="80"/>
      <c r="CM49" s="82"/>
      <c r="CN49" s="82"/>
      <c r="CO49" s="98"/>
      <c r="CP49" s="82"/>
      <c r="CQ49" s="99"/>
      <c r="CR49" s="99"/>
      <c r="CS49" s="100"/>
      <c r="CT49" s="813"/>
      <c r="CU49" s="99"/>
      <c r="CV49" s="162"/>
    </row>
    <row r="50" spans="1:100" s="50" customFormat="1" ht="56.25" customHeight="1" x14ac:dyDescent="0.25">
      <c r="A50" s="50" t="s">
        <v>3045</v>
      </c>
      <c r="B50" s="658">
        <f t="shared" si="0"/>
        <v>36</v>
      </c>
      <c r="C50" s="423" t="s">
        <v>2164</v>
      </c>
      <c r="D50" s="390" t="s">
        <v>3136</v>
      </c>
      <c r="E50" s="507" t="s">
        <v>3137</v>
      </c>
      <c r="F50" s="426">
        <v>42774</v>
      </c>
      <c r="G50" s="760" t="s">
        <v>1499</v>
      </c>
      <c r="H50" s="760" t="s">
        <v>1526</v>
      </c>
      <c r="I50" s="765" t="s">
        <v>3074</v>
      </c>
      <c r="J50" s="525" t="s">
        <v>1799</v>
      </c>
      <c r="K50" s="425">
        <v>67</v>
      </c>
      <c r="L50" s="47">
        <v>821119</v>
      </c>
      <c r="M50" s="525" t="s">
        <v>3020</v>
      </c>
      <c r="N50" s="786">
        <v>21000000</v>
      </c>
      <c r="O50" s="423" t="s">
        <v>3138</v>
      </c>
      <c r="P50" s="331" t="s">
        <v>1803</v>
      </c>
      <c r="Q50" s="289" t="s">
        <v>1480</v>
      </c>
      <c r="R50" s="764" t="s">
        <v>1481</v>
      </c>
      <c r="S50" s="193">
        <v>36</v>
      </c>
      <c r="T50" s="426">
        <v>42783</v>
      </c>
      <c r="U50" s="548">
        <v>42783</v>
      </c>
      <c r="W50" s="765" t="s">
        <v>3221</v>
      </c>
      <c r="X50" s="765" t="s">
        <v>1484</v>
      </c>
      <c r="Y50" s="765" t="s">
        <v>1484</v>
      </c>
      <c r="Z50" s="765" t="s">
        <v>3269</v>
      </c>
      <c r="AA50" s="115" t="s">
        <v>3270</v>
      </c>
      <c r="AB50" s="402"/>
      <c r="AC50" s="425">
        <v>47417</v>
      </c>
      <c r="AD50" s="426">
        <v>42783</v>
      </c>
      <c r="AE50" s="88"/>
      <c r="AF50" s="88">
        <v>21000000</v>
      </c>
      <c r="AG50" s="117"/>
      <c r="AH50" s="117"/>
      <c r="AI50" s="117">
        <f t="shared" si="39"/>
        <v>21000000</v>
      </c>
      <c r="AJ50" s="158" t="s">
        <v>22</v>
      </c>
      <c r="AK50" s="158" t="s">
        <v>67</v>
      </c>
      <c r="AL50" s="158" t="s">
        <v>67</v>
      </c>
      <c r="AM50" s="158" t="s">
        <v>67</v>
      </c>
      <c r="AN50" s="548" t="s">
        <v>67</v>
      </c>
      <c r="AO50" s="426">
        <v>42783</v>
      </c>
      <c r="AP50" s="697">
        <v>42994</v>
      </c>
      <c r="AQ50" s="7">
        <f t="shared" si="36"/>
        <v>211</v>
      </c>
      <c r="AR50" s="765" t="s">
        <v>3115</v>
      </c>
      <c r="AS50" s="291">
        <v>39774921</v>
      </c>
      <c r="AT50" s="48"/>
      <c r="AU50" s="48"/>
      <c r="AV50" s="29"/>
      <c r="AW50" s="49"/>
      <c r="AX50" s="48"/>
      <c r="AY50" s="29"/>
      <c r="AZ50" s="47"/>
      <c r="BA50" s="424"/>
      <c r="BB50" s="29"/>
      <c r="BC50" s="29"/>
      <c r="BD50" s="48"/>
      <c r="BE50" s="29"/>
      <c r="BF50" s="97"/>
      <c r="BG50" s="97"/>
      <c r="BI50" s="29"/>
      <c r="BJ50" s="48"/>
      <c r="BK50" s="29"/>
      <c r="BO50" s="424"/>
      <c r="BP50" s="424"/>
      <c r="BQ50" s="423"/>
      <c r="BR50" s="424"/>
      <c r="BS50" s="29"/>
      <c r="BT50" s="424"/>
      <c r="BU50" s="424"/>
      <c r="BV50" s="423"/>
      <c r="BW50" s="424"/>
      <c r="BX50" s="29"/>
      <c r="BY50" s="92"/>
      <c r="BZ50" s="92"/>
      <c r="CA50" s="424"/>
      <c r="CB50" s="424"/>
      <c r="CC50" s="424"/>
      <c r="CD50" s="74"/>
      <c r="CE50" s="53"/>
      <c r="CF50" s="76"/>
      <c r="CH50" s="74"/>
      <c r="CI50" s="74"/>
      <c r="CK50" s="80"/>
      <c r="CL50" s="80"/>
      <c r="CM50" s="82"/>
      <c r="CN50" s="82"/>
      <c r="CO50" s="98"/>
      <c r="CP50" s="82"/>
      <c r="CQ50" s="99"/>
      <c r="CR50" s="99"/>
      <c r="CS50" s="100"/>
      <c r="CT50" s="814"/>
      <c r="CU50" s="99"/>
      <c r="CV50" s="162"/>
    </row>
    <row r="51" spans="1:100" s="50" customFormat="1" ht="51" x14ac:dyDescent="0.25">
      <c r="A51" s="50" t="s">
        <v>2404</v>
      </c>
      <c r="B51" s="658">
        <f t="shared" si="0"/>
        <v>29</v>
      </c>
      <c r="C51" s="423" t="s">
        <v>1609</v>
      </c>
      <c r="D51" s="390" t="s">
        <v>3139</v>
      </c>
      <c r="E51" s="507" t="s">
        <v>3140</v>
      </c>
      <c r="F51" s="426">
        <v>42767</v>
      </c>
      <c r="G51" s="760" t="s">
        <v>1499</v>
      </c>
      <c r="H51" s="760" t="s">
        <v>1525</v>
      </c>
      <c r="I51" s="30" t="s">
        <v>1908</v>
      </c>
      <c r="J51" s="497" t="s">
        <v>3141</v>
      </c>
      <c r="K51" s="429">
        <v>69</v>
      </c>
      <c r="L51" s="47">
        <v>801615</v>
      </c>
      <c r="M51" s="530" t="s">
        <v>1910</v>
      </c>
      <c r="N51" s="786">
        <v>36000000</v>
      </c>
      <c r="O51" s="423" t="s">
        <v>3142</v>
      </c>
      <c r="P51" s="529" t="s">
        <v>1487</v>
      </c>
      <c r="Q51" s="289" t="s">
        <v>1480</v>
      </c>
      <c r="R51" s="764" t="s">
        <v>1481</v>
      </c>
      <c r="S51" s="193">
        <v>29</v>
      </c>
      <c r="T51" s="426">
        <v>42773</v>
      </c>
      <c r="U51" s="528">
        <v>42773</v>
      </c>
      <c r="W51" s="765" t="s">
        <v>1483</v>
      </c>
      <c r="X51" s="765" t="s">
        <v>1484</v>
      </c>
      <c r="Y51" s="765" t="s">
        <v>1484</v>
      </c>
      <c r="Z51" s="765" t="s">
        <v>1781</v>
      </c>
      <c r="AA51" s="115">
        <v>51573271</v>
      </c>
      <c r="AB51" s="402"/>
      <c r="AC51" s="425">
        <v>42617</v>
      </c>
      <c r="AD51" s="426">
        <v>42773</v>
      </c>
      <c r="AE51" s="88">
        <v>6000000</v>
      </c>
      <c r="AF51" s="88">
        <v>36000000</v>
      </c>
      <c r="AG51" s="117"/>
      <c r="AH51" s="117"/>
      <c r="AI51" s="400">
        <f t="shared" ref="AI51:AI55" si="40">+AF51+AG51</f>
        <v>36000000</v>
      </c>
      <c r="AJ51" s="158" t="s">
        <v>22</v>
      </c>
      <c r="AK51" s="158" t="s">
        <v>67</v>
      </c>
      <c r="AL51" s="158" t="s">
        <v>67</v>
      </c>
      <c r="AM51" s="158" t="s">
        <v>67</v>
      </c>
      <c r="AN51" s="528" t="s">
        <v>67</v>
      </c>
      <c r="AO51" s="528">
        <v>42773</v>
      </c>
      <c r="AP51" s="697">
        <v>42953</v>
      </c>
      <c r="AQ51" s="7">
        <f t="shared" si="36"/>
        <v>180</v>
      </c>
      <c r="AR51" s="765" t="s">
        <v>58</v>
      </c>
      <c r="AS51" s="291">
        <v>79572017</v>
      </c>
      <c r="AT51" s="48"/>
      <c r="AU51" s="48"/>
      <c r="AV51" s="29"/>
      <c r="AW51" s="166"/>
      <c r="AX51" s="48"/>
      <c r="AY51" s="29"/>
      <c r="AZ51" s="47"/>
      <c r="BA51" s="424"/>
      <c r="BB51" s="29"/>
      <c r="BC51" s="29"/>
      <c r="BD51" s="48"/>
      <c r="BE51" s="29"/>
      <c r="BF51" s="97"/>
      <c r="BG51" s="97"/>
      <c r="BI51" s="29"/>
      <c r="BJ51" s="48"/>
      <c r="BK51" s="29"/>
      <c r="BO51" s="424"/>
      <c r="BP51" s="424"/>
      <c r="BQ51" s="423"/>
      <c r="BR51" s="424"/>
      <c r="BS51" s="29"/>
      <c r="BT51" s="29"/>
      <c r="BU51" s="424"/>
      <c r="BV51" s="424"/>
      <c r="BW51" s="424"/>
      <c r="BX51" s="29"/>
      <c r="BY51" s="92"/>
      <c r="BZ51" s="92"/>
      <c r="CA51" s="424"/>
      <c r="CB51" s="424"/>
      <c r="CC51" s="424"/>
      <c r="CD51" s="74"/>
      <c r="CE51" s="53"/>
      <c r="CF51" s="76"/>
      <c r="CH51" s="74"/>
      <c r="CI51" s="74"/>
      <c r="CK51" s="80"/>
      <c r="CL51" s="80"/>
      <c r="CM51" s="82"/>
      <c r="CN51" s="82"/>
      <c r="CO51" s="98"/>
      <c r="CP51" s="82"/>
      <c r="CQ51" s="99"/>
      <c r="CR51" s="99"/>
      <c r="CS51" s="100"/>
      <c r="CT51" s="806"/>
      <c r="CU51" s="99"/>
      <c r="CV51" s="162"/>
    </row>
    <row r="52" spans="1:100" s="50" customFormat="1" ht="51" x14ac:dyDescent="0.25">
      <c r="A52" s="50" t="s">
        <v>2404</v>
      </c>
      <c r="B52" s="658">
        <f t="shared" si="0"/>
        <v>42</v>
      </c>
      <c r="C52" s="423" t="s">
        <v>1609</v>
      </c>
      <c r="D52" s="390" t="s">
        <v>3143</v>
      </c>
      <c r="E52" s="507" t="s">
        <v>3144</v>
      </c>
      <c r="F52" s="426">
        <v>42773</v>
      </c>
      <c r="G52" s="760" t="s">
        <v>1499</v>
      </c>
      <c r="H52" s="760" t="s">
        <v>1526</v>
      </c>
      <c r="I52" s="765" t="s">
        <v>3009</v>
      </c>
      <c r="J52" s="497" t="s">
        <v>3145</v>
      </c>
      <c r="K52" s="425">
        <v>92</v>
      </c>
      <c r="L52" s="47">
        <v>721033</v>
      </c>
      <c r="M52" s="530" t="s">
        <v>3000</v>
      </c>
      <c r="N52" s="786">
        <v>170128970</v>
      </c>
      <c r="O52" s="423" t="s">
        <v>3146</v>
      </c>
      <c r="P52" s="403" t="s">
        <v>3006</v>
      </c>
      <c r="Q52" s="289" t="s">
        <v>1480</v>
      </c>
      <c r="R52" s="764" t="s">
        <v>1481</v>
      </c>
      <c r="S52" s="193">
        <v>42</v>
      </c>
      <c r="T52" s="426">
        <v>42790</v>
      </c>
      <c r="U52" s="426">
        <v>42790</v>
      </c>
      <c r="W52" s="765" t="s">
        <v>3221</v>
      </c>
      <c r="X52" s="765" t="s">
        <v>1484</v>
      </c>
      <c r="Y52" s="765" t="s">
        <v>1484</v>
      </c>
      <c r="Z52" s="765" t="s">
        <v>3402</v>
      </c>
      <c r="AA52" s="330" t="s">
        <v>3400</v>
      </c>
      <c r="AB52" s="402"/>
      <c r="AC52" s="425">
        <v>56117</v>
      </c>
      <c r="AD52" s="426">
        <v>42790</v>
      </c>
      <c r="AE52" s="50">
        <v>17128970</v>
      </c>
      <c r="AF52" s="88">
        <v>170128970</v>
      </c>
      <c r="AG52" s="117"/>
      <c r="AH52" s="117"/>
      <c r="AI52" s="400">
        <f t="shared" si="40"/>
        <v>170128970</v>
      </c>
      <c r="AJ52" s="158" t="s">
        <v>3483</v>
      </c>
      <c r="AK52" s="158" t="s">
        <v>1898</v>
      </c>
      <c r="AL52" s="158" t="s">
        <v>3484</v>
      </c>
      <c r="AM52" s="158" t="s">
        <v>3485</v>
      </c>
      <c r="AN52" s="426">
        <v>42796</v>
      </c>
      <c r="AO52" s="426">
        <v>42790</v>
      </c>
      <c r="AP52" s="697">
        <v>43100</v>
      </c>
      <c r="AQ52" s="7">
        <f t="shared" si="36"/>
        <v>310</v>
      </c>
      <c r="AR52" s="597" t="s">
        <v>2673</v>
      </c>
      <c r="AS52" s="291">
        <v>19477329</v>
      </c>
      <c r="AT52" s="96"/>
      <c r="AU52" s="48"/>
      <c r="AV52" s="29"/>
      <c r="AW52" s="29"/>
      <c r="AX52" s="48"/>
      <c r="AY52" s="29"/>
      <c r="AZ52" s="47"/>
      <c r="BA52" s="424"/>
      <c r="BB52" s="29"/>
      <c r="BC52" s="29"/>
      <c r="BD52" s="48"/>
      <c r="BE52" s="29"/>
      <c r="BF52" s="97"/>
      <c r="BG52" s="97"/>
      <c r="BI52" s="29"/>
      <c r="BJ52" s="48"/>
      <c r="BK52" s="29"/>
      <c r="BO52" s="424"/>
      <c r="BP52" s="424"/>
      <c r="BQ52" s="424"/>
      <c r="BR52" s="424"/>
      <c r="BS52" s="29"/>
      <c r="BT52" s="424"/>
      <c r="BU52" s="424"/>
      <c r="BV52" s="424"/>
      <c r="BW52" s="424"/>
      <c r="BX52" s="29"/>
      <c r="BY52" s="92"/>
      <c r="BZ52" s="92"/>
      <c r="CA52" s="424"/>
      <c r="CB52" s="424"/>
      <c r="CC52" s="424"/>
      <c r="CD52" s="74"/>
      <c r="CE52" s="53"/>
      <c r="CF52" s="76"/>
      <c r="CH52" s="74"/>
      <c r="CI52" s="74"/>
      <c r="CK52" s="80"/>
      <c r="CL52" s="80"/>
      <c r="CM52" s="82"/>
      <c r="CN52" s="82"/>
      <c r="CO52" s="98"/>
      <c r="CP52" s="82"/>
      <c r="CQ52" s="99"/>
      <c r="CR52" s="99"/>
      <c r="CS52" s="100"/>
      <c r="CT52" s="806"/>
      <c r="CU52" s="99"/>
      <c r="CV52" s="162"/>
    </row>
    <row r="53" spans="1:100" s="50" customFormat="1" ht="96.75" customHeight="1" x14ac:dyDescent="0.25">
      <c r="A53" s="50" t="s">
        <v>2404</v>
      </c>
      <c r="B53" s="658">
        <f t="shared" si="0"/>
        <v>41</v>
      </c>
      <c r="C53" s="423" t="s">
        <v>1609</v>
      </c>
      <c r="D53" s="390" t="s">
        <v>3147</v>
      </c>
      <c r="E53" s="507" t="s">
        <v>3148</v>
      </c>
      <c r="F53" s="426">
        <v>42775</v>
      </c>
      <c r="G53" s="760" t="s">
        <v>1499</v>
      </c>
      <c r="H53" s="760" t="s">
        <v>1526</v>
      </c>
      <c r="I53" s="765" t="s">
        <v>3009</v>
      </c>
      <c r="J53" s="497" t="s">
        <v>3149</v>
      </c>
      <c r="K53" s="425">
        <v>91</v>
      </c>
      <c r="L53" s="47">
        <v>721033</v>
      </c>
      <c r="M53" s="530" t="s">
        <v>3000</v>
      </c>
      <c r="N53" s="786">
        <v>141619000</v>
      </c>
      <c r="O53" s="423" t="s">
        <v>3150</v>
      </c>
      <c r="P53" s="529" t="s">
        <v>3006</v>
      </c>
      <c r="Q53" s="289" t="s">
        <v>1480</v>
      </c>
      <c r="R53" s="764" t="s">
        <v>1481</v>
      </c>
      <c r="S53" s="193">
        <v>41</v>
      </c>
      <c r="T53" s="426">
        <v>42789</v>
      </c>
      <c r="U53" s="570">
        <v>42789</v>
      </c>
      <c r="W53" s="765" t="s">
        <v>3221</v>
      </c>
      <c r="X53" s="765" t="s">
        <v>1484</v>
      </c>
      <c r="Y53" s="765" t="s">
        <v>1484</v>
      </c>
      <c r="Z53" s="765" t="s">
        <v>2181</v>
      </c>
      <c r="AA53" s="115" t="s">
        <v>3401</v>
      </c>
      <c r="AB53" s="402"/>
      <c r="AC53" s="425">
        <v>55617</v>
      </c>
      <c r="AD53" s="426">
        <v>42789</v>
      </c>
      <c r="AE53" s="50">
        <v>14161900</v>
      </c>
      <c r="AF53" s="88">
        <v>141619000</v>
      </c>
      <c r="AG53" s="117"/>
      <c r="AH53" s="117"/>
      <c r="AI53" s="400">
        <f t="shared" si="40"/>
        <v>141619000</v>
      </c>
      <c r="AJ53" s="158" t="s">
        <v>3483</v>
      </c>
      <c r="AK53" s="158" t="s">
        <v>1898</v>
      </c>
      <c r="AL53" s="158" t="s">
        <v>3484</v>
      </c>
      <c r="AM53" s="158" t="s">
        <v>3486</v>
      </c>
      <c r="AN53" s="426">
        <v>42794</v>
      </c>
      <c r="AO53" s="426">
        <v>42789</v>
      </c>
      <c r="AP53" s="697">
        <v>43100</v>
      </c>
      <c r="AQ53" s="7">
        <f t="shared" si="36"/>
        <v>311</v>
      </c>
      <c r="AR53" s="597" t="s">
        <v>2673</v>
      </c>
      <c r="AS53" s="291">
        <v>19477329</v>
      </c>
      <c r="AT53" s="96"/>
      <c r="AU53" s="48"/>
      <c r="AV53" s="29"/>
      <c r="AW53" s="29"/>
      <c r="AX53" s="48"/>
      <c r="AY53" s="29"/>
      <c r="AZ53" s="47"/>
      <c r="BA53" s="424"/>
      <c r="BB53" s="29"/>
      <c r="BC53" s="29"/>
      <c r="BD53" s="48"/>
      <c r="BE53" s="29"/>
      <c r="BF53" s="97"/>
      <c r="BG53" s="97"/>
      <c r="BI53" s="29"/>
      <c r="BJ53" s="48"/>
      <c r="BK53" s="29"/>
      <c r="BO53" s="424"/>
      <c r="BP53" s="424"/>
      <c r="BQ53" s="424"/>
      <c r="BR53" s="424"/>
      <c r="BS53" s="29"/>
      <c r="BT53" s="424"/>
      <c r="BU53" s="424"/>
      <c r="BV53" s="424"/>
      <c r="BW53" s="424"/>
      <c r="BX53" s="29"/>
      <c r="BY53" s="92"/>
      <c r="BZ53" s="92"/>
      <c r="CA53" s="424"/>
      <c r="CB53" s="424"/>
      <c r="CC53" s="424"/>
      <c r="CD53" s="74"/>
      <c r="CE53" s="53"/>
      <c r="CF53" s="76"/>
      <c r="CH53" s="74"/>
      <c r="CI53" s="74"/>
      <c r="CK53" s="80"/>
      <c r="CL53" s="80"/>
      <c r="CM53" s="82"/>
      <c r="CN53" s="82"/>
      <c r="CO53" s="98"/>
      <c r="CP53" s="82"/>
      <c r="CQ53" s="99"/>
      <c r="CR53" s="99"/>
      <c r="CS53" s="100"/>
      <c r="CT53" s="806"/>
      <c r="CU53" s="99"/>
      <c r="CV53" s="162"/>
    </row>
    <row r="54" spans="1:100" s="50" customFormat="1" ht="51" x14ac:dyDescent="0.25">
      <c r="A54" s="50" t="s">
        <v>2404</v>
      </c>
      <c r="B54" s="658">
        <f t="shared" si="0"/>
        <v>54</v>
      </c>
      <c r="C54" s="423" t="s">
        <v>1609</v>
      </c>
      <c r="D54" s="390" t="s">
        <v>3151</v>
      </c>
      <c r="E54" s="507" t="s">
        <v>3152</v>
      </c>
      <c r="F54" s="426">
        <v>42780</v>
      </c>
      <c r="G54" s="760" t="s">
        <v>1499</v>
      </c>
      <c r="H54" s="760" t="s">
        <v>1526</v>
      </c>
      <c r="I54" s="765" t="s">
        <v>3009</v>
      </c>
      <c r="J54" s="497" t="s">
        <v>3153</v>
      </c>
      <c r="K54" s="425">
        <v>89</v>
      </c>
      <c r="L54" s="47">
        <v>432323</v>
      </c>
      <c r="M54" s="28" t="s">
        <v>3027</v>
      </c>
      <c r="N54" s="786">
        <v>222619171</v>
      </c>
      <c r="O54" s="423" t="s">
        <v>3154</v>
      </c>
      <c r="P54" s="529" t="s">
        <v>3006</v>
      </c>
      <c r="Q54" s="289" t="s">
        <v>1480</v>
      </c>
      <c r="R54" s="764" t="s">
        <v>1481</v>
      </c>
      <c r="S54" s="193">
        <v>54</v>
      </c>
      <c r="T54" s="426">
        <v>42804</v>
      </c>
      <c r="U54" s="570">
        <v>42804</v>
      </c>
      <c r="W54" s="765" t="s">
        <v>1804</v>
      </c>
      <c r="X54" s="765" t="s">
        <v>1484</v>
      </c>
      <c r="Y54" s="765" t="s">
        <v>1484</v>
      </c>
      <c r="Z54" s="765" t="s">
        <v>1945</v>
      </c>
      <c r="AA54" s="115" t="s">
        <v>3403</v>
      </c>
      <c r="AB54" s="402"/>
      <c r="AC54" s="425">
        <v>64017</v>
      </c>
      <c r="AD54" s="570">
        <v>42804</v>
      </c>
      <c r="AE54" s="88"/>
      <c r="AF54" s="163">
        <v>222618850</v>
      </c>
      <c r="AG54" s="117"/>
      <c r="AH54" s="117"/>
      <c r="AI54" s="117">
        <f t="shared" si="40"/>
        <v>222618850</v>
      </c>
      <c r="AJ54" s="158" t="s">
        <v>3483</v>
      </c>
      <c r="AK54" s="158" t="s">
        <v>3487</v>
      </c>
      <c r="AL54" s="158" t="s">
        <v>3488</v>
      </c>
      <c r="AM54" s="158" t="s">
        <v>3486</v>
      </c>
      <c r="AN54" s="426">
        <v>42808</v>
      </c>
      <c r="AO54" s="570">
        <v>42804</v>
      </c>
      <c r="AP54" s="697">
        <v>43084</v>
      </c>
      <c r="AQ54" s="7">
        <f t="shared" si="36"/>
        <v>280</v>
      </c>
      <c r="AR54" s="765" t="s">
        <v>2660</v>
      </c>
      <c r="AS54" s="291">
        <v>46373712</v>
      </c>
      <c r="AT54" s="96"/>
      <c r="AU54" s="48"/>
      <c r="AV54" s="29"/>
      <c r="AW54" s="29"/>
      <c r="AX54" s="48"/>
      <c r="AY54" s="29"/>
      <c r="AZ54" s="47"/>
      <c r="BA54" s="424"/>
      <c r="BB54" s="29"/>
      <c r="BC54" s="29"/>
      <c r="BD54" s="48"/>
      <c r="BE54" s="29"/>
      <c r="BF54" s="97"/>
      <c r="BG54" s="97"/>
      <c r="BI54" s="29"/>
      <c r="BJ54" s="48"/>
      <c r="BK54" s="29"/>
      <c r="BO54" s="424"/>
      <c r="BP54" s="424"/>
      <c r="BQ54" s="424"/>
      <c r="BR54" s="424"/>
      <c r="BS54" s="29"/>
      <c r="BT54" s="424"/>
      <c r="BU54" s="424"/>
      <c r="BV54" s="424"/>
      <c r="BW54" s="424"/>
      <c r="BX54" s="29"/>
      <c r="BY54" s="92"/>
      <c r="BZ54" s="92"/>
      <c r="CA54" s="424"/>
      <c r="CB54" s="424"/>
      <c r="CC54" s="424"/>
      <c r="CD54" s="74"/>
      <c r="CE54" s="53"/>
      <c r="CF54" s="76"/>
      <c r="CH54" s="74"/>
      <c r="CI54" s="74"/>
      <c r="CK54" s="80"/>
      <c r="CL54" s="80"/>
      <c r="CM54" s="82"/>
      <c r="CN54" s="82"/>
      <c r="CO54" s="98"/>
      <c r="CP54" s="82"/>
      <c r="CQ54" s="99"/>
      <c r="CR54" s="99"/>
      <c r="CS54" s="100"/>
      <c r="CT54" s="806"/>
      <c r="CU54" s="99"/>
      <c r="CV54" s="162"/>
    </row>
    <row r="55" spans="1:100" s="50" customFormat="1" ht="51" x14ac:dyDescent="0.25">
      <c r="A55" s="50" t="s">
        <v>2404</v>
      </c>
      <c r="B55" s="658">
        <f t="shared" si="0"/>
        <v>40</v>
      </c>
      <c r="C55" s="423" t="s">
        <v>1609</v>
      </c>
      <c r="D55" s="390" t="s">
        <v>3155</v>
      </c>
      <c r="E55" s="507" t="s">
        <v>3156</v>
      </c>
      <c r="F55" s="528">
        <v>42780</v>
      </c>
      <c r="G55" s="760" t="s">
        <v>1499</v>
      </c>
      <c r="H55" s="760" t="s">
        <v>1526</v>
      </c>
      <c r="I55" s="765" t="s">
        <v>3009</v>
      </c>
      <c r="J55" s="497" t="s">
        <v>3157</v>
      </c>
      <c r="K55" s="425">
        <v>87</v>
      </c>
      <c r="L55" s="47">
        <v>391210</v>
      </c>
      <c r="M55" s="28" t="s">
        <v>3123</v>
      </c>
      <c r="N55" s="786">
        <v>18980500</v>
      </c>
      <c r="O55" s="423" t="s">
        <v>3158</v>
      </c>
      <c r="P55" s="529" t="s">
        <v>3006</v>
      </c>
      <c r="Q55" s="289" t="s">
        <v>1480</v>
      </c>
      <c r="R55" s="764" t="s">
        <v>1481</v>
      </c>
      <c r="S55" s="193">
        <v>40</v>
      </c>
      <c r="T55" s="426">
        <v>42788</v>
      </c>
      <c r="U55" s="426">
        <v>42789</v>
      </c>
      <c r="W55" s="765" t="s">
        <v>3221</v>
      </c>
      <c r="X55" s="765" t="s">
        <v>1484</v>
      </c>
      <c r="Y55" s="765" t="s">
        <v>1484</v>
      </c>
      <c r="Z55" s="765" t="s">
        <v>3404</v>
      </c>
      <c r="AA55" s="115" t="s">
        <v>3405</v>
      </c>
      <c r="AB55" s="402"/>
      <c r="AC55" s="425">
        <v>54217</v>
      </c>
      <c r="AD55" s="426">
        <v>42788</v>
      </c>
      <c r="AE55" s="88"/>
      <c r="AF55" s="163">
        <v>18980500</v>
      </c>
      <c r="AG55" s="117"/>
      <c r="AH55" s="117"/>
      <c r="AI55" s="117">
        <f t="shared" si="40"/>
        <v>18980500</v>
      </c>
      <c r="AJ55" s="158" t="s">
        <v>3483</v>
      </c>
      <c r="AK55" s="158" t="s">
        <v>1898</v>
      </c>
      <c r="AL55" s="158" t="s">
        <v>3484</v>
      </c>
      <c r="AM55" s="158" t="s">
        <v>3489</v>
      </c>
      <c r="AN55" s="426">
        <v>42788</v>
      </c>
      <c r="AO55" s="426">
        <v>42789</v>
      </c>
      <c r="AP55" s="697">
        <v>43100</v>
      </c>
      <c r="AQ55" s="7">
        <f t="shared" si="36"/>
        <v>311</v>
      </c>
      <c r="AR55" s="765" t="s">
        <v>89</v>
      </c>
      <c r="AS55" s="291">
        <v>19262345</v>
      </c>
      <c r="AT55" s="96"/>
      <c r="AU55" s="48"/>
      <c r="AV55" s="29"/>
      <c r="AW55" s="29"/>
      <c r="AX55" s="48"/>
      <c r="AY55" s="29"/>
      <c r="AZ55" s="47"/>
      <c r="BA55" s="424"/>
      <c r="BB55" s="29"/>
      <c r="BC55" s="29"/>
      <c r="BD55" s="48"/>
      <c r="BE55" s="29"/>
      <c r="BF55" s="97"/>
      <c r="BG55" s="97"/>
      <c r="BI55" s="29"/>
      <c r="BJ55" s="48"/>
      <c r="BK55" s="29"/>
      <c r="BO55" s="424"/>
      <c r="BP55" s="424"/>
      <c r="BQ55" s="424"/>
      <c r="BR55" s="424"/>
      <c r="BS55" s="29"/>
      <c r="BT55" s="424"/>
      <c r="BU55" s="424"/>
      <c r="BV55" s="424"/>
      <c r="BW55" s="424"/>
      <c r="BX55" s="29"/>
      <c r="BY55" s="92"/>
      <c r="BZ55" s="92"/>
      <c r="CA55" s="424"/>
      <c r="CB55" s="424"/>
      <c r="CC55" s="424"/>
      <c r="CD55" s="74"/>
      <c r="CE55" s="53"/>
      <c r="CF55" s="76"/>
      <c r="CH55" s="74"/>
      <c r="CI55" s="74"/>
      <c r="CK55" s="80"/>
      <c r="CL55" s="80"/>
      <c r="CM55" s="82"/>
      <c r="CN55" s="82"/>
      <c r="CO55" s="98"/>
      <c r="CP55" s="82"/>
      <c r="CQ55" s="99"/>
      <c r="CR55" s="99"/>
      <c r="CS55" s="100"/>
      <c r="CT55" s="806"/>
      <c r="CU55" s="99"/>
      <c r="CV55" s="162"/>
    </row>
    <row r="56" spans="1:100" s="50" customFormat="1" ht="60" customHeight="1" x14ac:dyDescent="0.25">
      <c r="A56" s="50" t="s">
        <v>2404</v>
      </c>
      <c r="B56" s="658">
        <f t="shared" si="0"/>
        <v>38</v>
      </c>
      <c r="C56" s="423" t="s">
        <v>1489</v>
      </c>
      <c r="D56" s="577" t="s">
        <v>3159</v>
      </c>
      <c r="E56" s="507" t="s">
        <v>3160</v>
      </c>
      <c r="F56" s="426">
        <v>42774</v>
      </c>
      <c r="G56" s="760" t="s">
        <v>1499</v>
      </c>
      <c r="H56" s="760" t="s">
        <v>1525</v>
      </c>
      <c r="I56" s="765" t="s">
        <v>2303</v>
      </c>
      <c r="J56" s="534" t="s">
        <v>3161</v>
      </c>
      <c r="K56" s="429">
        <v>19</v>
      </c>
      <c r="L56" s="47">
        <v>801615</v>
      </c>
      <c r="M56" s="534" t="s">
        <v>1674</v>
      </c>
      <c r="N56" s="786">
        <v>40000000</v>
      </c>
      <c r="O56" s="423" t="s">
        <v>3162</v>
      </c>
      <c r="P56" s="531" t="s">
        <v>1487</v>
      </c>
      <c r="Q56" s="289" t="s">
        <v>1480</v>
      </c>
      <c r="R56" s="764" t="s">
        <v>1481</v>
      </c>
      <c r="S56" s="193">
        <v>38</v>
      </c>
      <c r="T56" s="426">
        <v>42787</v>
      </c>
      <c r="U56" s="570">
        <v>42787</v>
      </c>
      <c r="W56" s="765" t="s">
        <v>1483</v>
      </c>
      <c r="X56" s="765" t="s">
        <v>1484</v>
      </c>
      <c r="Y56" s="765" t="s">
        <v>1484</v>
      </c>
      <c r="Z56" s="765" t="s">
        <v>3406</v>
      </c>
      <c r="AA56" s="115">
        <v>24348352</v>
      </c>
      <c r="AB56" s="402"/>
      <c r="AC56" s="425">
        <v>53317</v>
      </c>
      <c r="AD56" s="426">
        <v>42787</v>
      </c>
      <c r="AE56" s="88"/>
      <c r="AF56" s="163">
        <v>40000000</v>
      </c>
      <c r="AG56" s="117"/>
      <c r="AH56" s="117"/>
      <c r="AI56" s="117">
        <f t="shared" ref="AI56:AI68" si="41">+AF56+AG56</f>
        <v>40000000</v>
      </c>
      <c r="AJ56" s="158"/>
      <c r="AK56" s="158"/>
      <c r="AL56" s="158"/>
      <c r="AM56" s="158"/>
      <c r="AN56" s="426"/>
      <c r="AO56" s="426">
        <v>42787</v>
      </c>
      <c r="AP56" s="697">
        <v>43100</v>
      </c>
      <c r="AQ56" s="7">
        <f t="shared" si="36"/>
        <v>313</v>
      </c>
      <c r="AR56" s="765" t="s">
        <v>3078</v>
      </c>
      <c r="AS56" s="291">
        <v>79572017</v>
      </c>
      <c r="AT56" s="48"/>
      <c r="AU56" s="48"/>
      <c r="AV56" s="29"/>
      <c r="AW56" s="166"/>
      <c r="AX56" s="48"/>
      <c r="AY56" s="29"/>
      <c r="AZ56" s="47"/>
      <c r="BA56" s="424"/>
      <c r="BB56" s="29"/>
      <c r="BC56" s="29"/>
      <c r="BD56" s="48"/>
      <c r="BE56" s="29"/>
      <c r="BF56" s="97"/>
      <c r="BG56" s="97"/>
      <c r="BI56" s="29"/>
      <c r="BJ56" s="48"/>
      <c r="BK56" s="29"/>
      <c r="BO56" s="424"/>
      <c r="BP56" s="424"/>
      <c r="BQ56" s="423"/>
      <c r="BR56" s="424"/>
      <c r="BS56" s="29"/>
      <c r="BT56" s="29"/>
      <c r="BU56" s="424"/>
      <c r="BV56" s="424"/>
      <c r="BW56" s="424"/>
      <c r="BX56" s="29"/>
      <c r="BY56" s="92"/>
      <c r="BZ56" s="92"/>
      <c r="CA56" s="424"/>
      <c r="CB56" s="424"/>
      <c r="CC56" s="424"/>
      <c r="CD56" s="74"/>
      <c r="CE56" s="53"/>
      <c r="CF56" s="76"/>
      <c r="CH56" s="74"/>
      <c r="CI56" s="74"/>
      <c r="CK56" s="80"/>
      <c r="CL56" s="80"/>
      <c r="CM56" s="82"/>
      <c r="CN56" s="82"/>
      <c r="CO56" s="98"/>
      <c r="CP56" s="82"/>
      <c r="CQ56" s="99"/>
      <c r="CR56" s="99"/>
      <c r="CS56" s="100"/>
      <c r="CT56" s="806"/>
      <c r="CU56" s="99"/>
      <c r="CV56" s="162"/>
    </row>
    <row r="57" spans="1:100" s="50" customFormat="1" ht="67.5" customHeight="1" x14ac:dyDescent="0.25">
      <c r="A57" s="50" t="s">
        <v>3045</v>
      </c>
      <c r="B57" s="658">
        <f t="shared" si="0"/>
        <v>34</v>
      </c>
      <c r="C57" s="423" t="s">
        <v>1489</v>
      </c>
      <c r="D57" s="577" t="s">
        <v>3163</v>
      </c>
      <c r="E57" s="507" t="s">
        <v>3164</v>
      </c>
      <c r="F57" s="426">
        <v>42773</v>
      </c>
      <c r="G57" s="760" t="s">
        <v>1499</v>
      </c>
      <c r="H57" s="760" t="s">
        <v>1546</v>
      </c>
      <c r="I57" s="765" t="s">
        <v>2257</v>
      </c>
      <c r="J57" s="534" t="s">
        <v>3165</v>
      </c>
      <c r="K57" s="429">
        <v>4</v>
      </c>
      <c r="L57" s="47">
        <v>801315</v>
      </c>
      <c r="M57" s="534" t="s">
        <v>1674</v>
      </c>
      <c r="N57" s="786">
        <v>9868809</v>
      </c>
      <c r="O57" s="423" t="s">
        <v>3166</v>
      </c>
      <c r="P57" s="531" t="s">
        <v>1550</v>
      </c>
      <c r="Q57" s="289" t="s">
        <v>1480</v>
      </c>
      <c r="R57" s="764" t="s">
        <v>1481</v>
      </c>
      <c r="S57" s="193">
        <v>34</v>
      </c>
      <c r="T57" s="426">
        <v>42779</v>
      </c>
      <c r="U57" s="426">
        <v>42780</v>
      </c>
      <c r="W57" s="765" t="s">
        <v>1546</v>
      </c>
      <c r="X57" s="769" t="s">
        <v>1626</v>
      </c>
      <c r="Y57" s="769" t="s">
        <v>3168</v>
      </c>
      <c r="Z57" s="765" t="s">
        <v>3167</v>
      </c>
      <c r="AA57" s="330">
        <v>22396384</v>
      </c>
      <c r="AB57" s="402"/>
      <c r="AC57" s="425">
        <v>45117</v>
      </c>
      <c r="AD57" s="426">
        <v>42779</v>
      </c>
      <c r="AE57" s="88">
        <v>1017403</v>
      </c>
      <c r="AF57" s="163">
        <v>9868809</v>
      </c>
      <c r="AG57" s="117"/>
      <c r="AH57" s="117"/>
      <c r="AI57" s="117">
        <f t="shared" si="41"/>
        <v>9868809</v>
      </c>
      <c r="AJ57" s="158" t="s">
        <v>22</v>
      </c>
      <c r="AK57" s="158" t="s">
        <v>67</v>
      </c>
      <c r="AL57" s="158" t="s">
        <v>67</v>
      </c>
      <c r="AM57" s="158" t="s">
        <v>67</v>
      </c>
      <c r="AN57" s="533" t="s">
        <v>67</v>
      </c>
      <c r="AO57" s="701">
        <v>42779</v>
      </c>
      <c r="AP57" s="697">
        <v>43069</v>
      </c>
      <c r="AQ57" s="7">
        <f t="shared" si="36"/>
        <v>290</v>
      </c>
      <c r="AR57" s="765" t="s">
        <v>17</v>
      </c>
      <c r="AS57" s="291">
        <v>26271656</v>
      </c>
      <c r="AT57" s="48"/>
      <c r="AU57" s="48"/>
      <c r="AV57" s="29"/>
      <c r="AW57" s="166"/>
      <c r="AX57" s="48"/>
      <c r="AY57" s="29"/>
      <c r="AZ57" s="47"/>
      <c r="BA57" s="424"/>
      <c r="BB57" s="29"/>
      <c r="BC57" s="29"/>
      <c r="BD57" s="48"/>
      <c r="BE57" s="29"/>
      <c r="BF57" s="97"/>
      <c r="BG57" s="97"/>
      <c r="BI57" s="29"/>
      <c r="BJ57" s="48"/>
      <c r="BK57" s="29"/>
      <c r="BO57" s="424"/>
      <c r="BP57" s="424"/>
      <c r="BQ57" s="423"/>
      <c r="BR57" s="424"/>
      <c r="BS57" s="29"/>
      <c r="BT57" s="29"/>
      <c r="BU57" s="424"/>
      <c r="BV57" s="424"/>
      <c r="BW57" s="424"/>
      <c r="BX57" s="29"/>
      <c r="BY57" s="92"/>
      <c r="BZ57" s="92"/>
      <c r="CA57" s="424"/>
      <c r="CB57" s="424"/>
      <c r="CC57" s="424"/>
      <c r="CD57" s="74"/>
      <c r="CE57" s="53"/>
      <c r="CF57" s="76"/>
      <c r="CH57" s="74"/>
      <c r="CI57" s="74"/>
      <c r="CK57" s="80"/>
      <c r="CL57" s="80"/>
      <c r="CM57" s="82"/>
      <c r="CN57" s="82"/>
      <c r="CO57" s="98"/>
      <c r="CP57" s="82"/>
      <c r="CQ57" s="99"/>
      <c r="CR57" s="99"/>
      <c r="CS57" s="100"/>
      <c r="CT57" s="806"/>
      <c r="CU57" s="99"/>
      <c r="CV57" s="162"/>
    </row>
    <row r="58" spans="1:100" s="50" customFormat="1" ht="89.25" x14ac:dyDescent="0.25">
      <c r="A58" s="50" t="s">
        <v>3045</v>
      </c>
      <c r="B58" s="658">
        <f t="shared" si="0"/>
        <v>37</v>
      </c>
      <c r="C58" s="423" t="s">
        <v>1489</v>
      </c>
      <c r="D58" s="577" t="s">
        <v>3169</v>
      </c>
      <c r="E58" s="507" t="s">
        <v>3170</v>
      </c>
      <c r="F58" s="533">
        <v>42774</v>
      </c>
      <c r="G58" s="760" t="s">
        <v>1499</v>
      </c>
      <c r="H58" s="760" t="s">
        <v>1546</v>
      </c>
      <c r="I58" s="765" t="s">
        <v>2257</v>
      </c>
      <c r="J58" s="532" t="s">
        <v>3171</v>
      </c>
      <c r="K58" s="429">
        <v>51</v>
      </c>
      <c r="L58" s="47">
        <v>801315</v>
      </c>
      <c r="M58" s="534" t="s">
        <v>1674</v>
      </c>
      <c r="N58" s="786">
        <v>25561800</v>
      </c>
      <c r="O58" s="423" t="s">
        <v>3172</v>
      </c>
      <c r="P58" s="531" t="s">
        <v>1550</v>
      </c>
      <c r="Q58" s="289" t="s">
        <v>1480</v>
      </c>
      <c r="R58" s="764" t="s">
        <v>1481</v>
      </c>
      <c r="S58" s="193">
        <v>37</v>
      </c>
      <c r="T58" s="426">
        <v>42787</v>
      </c>
      <c r="U58" s="426">
        <v>42788</v>
      </c>
      <c r="W58" s="765" t="s">
        <v>1546</v>
      </c>
      <c r="X58" s="765" t="s">
        <v>1620</v>
      </c>
      <c r="Y58" s="765" t="s">
        <v>1621</v>
      </c>
      <c r="Z58" s="765" t="s">
        <v>3271</v>
      </c>
      <c r="AA58" s="115">
        <v>32529734</v>
      </c>
      <c r="AB58" s="402"/>
      <c r="AC58" s="425">
        <v>53417</v>
      </c>
      <c r="AD58" s="426">
        <v>42787</v>
      </c>
      <c r="AE58" s="88">
        <v>2840200</v>
      </c>
      <c r="AF58" s="163">
        <v>25561800</v>
      </c>
      <c r="AG58" s="117"/>
      <c r="AH58" s="117"/>
      <c r="AI58" s="117">
        <f t="shared" si="41"/>
        <v>25561800</v>
      </c>
      <c r="AJ58" s="158" t="s">
        <v>22</v>
      </c>
      <c r="AK58" s="158" t="s">
        <v>67</v>
      </c>
      <c r="AL58" s="158" t="s">
        <v>67</v>
      </c>
      <c r="AM58" s="158" t="s">
        <v>67</v>
      </c>
      <c r="AN58" s="548" t="s">
        <v>67</v>
      </c>
      <c r="AO58" s="426">
        <v>42788</v>
      </c>
      <c r="AP58" s="697">
        <v>43069</v>
      </c>
      <c r="AQ58" s="7">
        <f t="shared" si="36"/>
        <v>281</v>
      </c>
      <c r="AR58" s="765" t="s">
        <v>17</v>
      </c>
      <c r="AS58" s="291">
        <v>26271656</v>
      </c>
      <c r="AT58" s="48"/>
      <c r="AU58" s="48"/>
      <c r="AV58" s="29"/>
      <c r="AW58" s="166"/>
      <c r="AX58" s="48"/>
      <c r="AY58" s="29"/>
      <c r="AZ58" s="47"/>
      <c r="BA58" s="424"/>
      <c r="BB58" s="29"/>
      <c r="BC58" s="29"/>
      <c r="BD58" s="48"/>
      <c r="BE58" s="29"/>
      <c r="BF58" s="97"/>
      <c r="BG58" s="97"/>
      <c r="BI58" s="29"/>
      <c r="BJ58" s="48"/>
      <c r="BK58" s="29"/>
      <c r="BO58" s="424"/>
      <c r="BP58" s="424"/>
      <c r="BQ58" s="423"/>
      <c r="BR58" s="424"/>
      <c r="BS58" s="29"/>
      <c r="BT58" s="29"/>
      <c r="BU58" s="424"/>
      <c r="BV58" s="424"/>
      <c r="BW58" s="424"/>
      <c r="BX58" s="29"/>
      <c r="BY58" s="92"/>
      <c r="BZ58" s="92"/>
      <c r="CA58" s="424"/>
      <c r="CB58" s="424"/>
      <c r="CC58" s="424"/>
      <c r="CD58" s="74"/>
      <c r="CE58" s="53"/>
      <c r="CF58" s="76"/>
      <c r="CH58" s="74"/>
      <c r="CI58" s="74"/>
      <c r="CK58" s="80"/>
      <c r="CL58" s="80"/>
      <c r="CM58" s="82"/>
      <c r="CN58" s="82"/>
      <c r="CO58" s="98"/>
      <c r="CP58" s="82"/>
      <c r="CQ58" s="99"/>
      <c r="CR58" s="99"/>
      <c r="CS58" s="100"/>
      <c r="CT58" s="806"/>
      <c r="CU58" s="99"/>
      <c r="CV58" s="162"/>
    </row>
    <row r="59" spans="1:100" s="50" customFormat="1" ht="63.75" x14ac:dyDescent="0.25">
      <c r="A59" s="50" t="s">
        <v>3045</v>
      </c>
      <c r="B59" s="658">
        <f t="shared" si="0"/>
        <v>39</v>
      </c>
      <c r="C59" s="423" t="s">
        <v>1489</v>
      </c>
      <c r="D59" s="577" t="s">
        <v>3173</v>
      </c>
      <c r="E59" s="507" t="s">
        <v>3174</v>
      </c>
      <c r="F59" s="426">
        <v>42779</v>
      </c>
      <c r="G59" s="760" t="s">
        <v>1499</v>
      </c>
      <c r="H59" s="760" t="s">
        <v>1546</v>
      </c>
      <c r="I59" s="765" t="s">
        <v>2257</v>
      </c>
      <c r="J59" s="532" t="s">
        <v>3175</v>
      </c>
      <c r="K59" s="429">
        <v>47</v>
      </c>
      <c r="L59" s="47">
        <v>801315</v>
      </c>
      <c r="M59" s="534" t="s">
        <v>1674</v>
      </c>
      <c r="N59" s="786">
        <v>178512156</v>
      </c>
      <c r="O59" s="423" t="s">
        <v>3176</v>
      </c>
      <c r="P59" s="531" t="s">
        <v>1550</v>
      </c>
      <c r="Q59" s="289" t="s">
        <v>1480</v>
      </c>
      <c r="R59" s="764" t="s">
        <v>1481</v>
      </c>
      <c r="S59" s="193">
        <v>39</v>
      </c>
      <c r="T59" s="426">
        <v>42788</v>
      </c>
      <c r="U59" s="548">
        <v>42788</v>
      </c>
      <c r="W59" s="765" t="s">
        <v>1546</v>
      </c>
      <c r="X59" s="765" t="s">
        <v>3272</v>
      </c>
      <c r="Y59" s="765" t="s">
        <v>3272</v>
      </c>
      <c r="Z59" s="765" t="s">
        <v>3273</v>
      </c>
      <c r="AA59" s="115" t="s">
        <v>3274</v>
      </c>
      <c r="AB59" s="402"/>
      <c r="AC59" s="425">
        <v>54017</v>
      </c>
      <c r="AD59" s="426">
        <v>42788</v>
      </c>
      <c r="AE59" s="88"/>
      <c r="AF59" s="163">
        <v>178512156</v>
      </c>
      <c r="AG59" s="117"/>
      <c r="AH59" s="117"/>
      <c r="AI59" s="117">
        <f t="shared" si="41"/>
        <v>178512156</v>
      </c>
      <c r="AJ59" s="158" t="s">
        <v>22</v>
      </c>
      <c r="AK59" s="158" t="s">
        <v>67</v>
      </c>
      <c r="AL59" s="158" t="s">
        <v>67</v>
      </c>
      <c r="AM59" s="158" t="s">
        <v>67</v>
      </c>
      <c r="AN59" s="548" t="s">
        <v>67</v>
      </c>
      <c r="AO59" s="426">
        <v>42788</v>
      </c>
      <c r="AP59" s="697">
        <v>43069</v>
      </c>
      <c r="AQ59" s="7">
        <f t="shared" si="36"/>
        <v>281</v>
      </c>
      <c r="AR59" s="765" t="s">
        <v>3275</v>
      </c>
      <c r="AS59" s="291">
        <v>79537863</v>
      </c>
      <c r="AT59" s="48"/>
      <c r="AU59" s="48"/>
      <c r="AV59" s="29"/>
      <c r="AW59" s="166"/>
      <c r="AX59" s="48"/>
      <c r="AY59" s="29"/>
      <c r="AZ59" s="47"/>
      <c r="BA59" s="424"/>
      <c r="BB59" s="29"/>
      <c r="BC59" s="29"/>
      <c r="BD59" s="48"/>
      <c r="BE59" s="29"/>
      <c r="BF59" s="97"/>
      <c r="BG59" s="97"/>
      <c r="BI59" s="29"/>
      <c r="BJ59" s="48"/>
      <c r="BK59" s="29"/>
      <c r="BO59" s="424"/>
      <c r="BP59" s="424"/>
      <c r="BQ59" s="423"/>
      <c r="BR59" s="424"/>
      <c r="BS59" s="29"/>
      <c r="BT59" s="29"/>
      <c r="BU59" s="424"/>
      <c r="BV59" s="424"/>
      <c r="BW59" s="424"/>
      <c r="BX59" s="29"/>
      <c r="BY59" s="92"/>
      <c r="BZ59" s="92"/>
      <c r="CA59" s="424"/>
      <c r="CB59" s="424"/>
      <c r="CC59" s="424"/>
      <c r="CD59" s="74"/>
      <c r="CE59" s="53"/>
      <c r="CF59" s="76"/>
      <c r="CH59" s="74"/>
      <c r="CI59" s="74"/>
      <c r="CK59" s="80"/>
      <c r="CL59" s="80"/>
      <c r="CM59" s="82"/>
      <c r="CN59" s="82"/>
      <c r="CO59" s="98"/>
      <c r="CP59" s="82"/>
      <c r="CQ59" s="99"/>
      <c r="CR59" s="99"/>
      <c r="CS59" s="100"/>
      <c r="CT59" s="806"/>
      <c r="CU59" s="99"/>
      <c r="CV59" s="162"/>
    </row>
    <row r="60" spans="1:100" s="50" customFormat="1" ht="71.25" customHeight="1" x14ac:dyDescent="0.25">
      <c r="A60" s="50" t="s">
        <v>3045</v>
      </c>
      <c r="B60" s="658">
        <f t="shared" si="0"/>
        <v>43</v>
      </c>
      <c r="C60" s="423" t="s">
        <v>1489</v>
      </c>
      <c r="D60" s="577" t="s">
        <v>3177</v>
      </c>
      <c r="E60" s="507" t="s">
        <v>3178</v>
      </c>
      <c r="F60" s="426">
        <v>42781</v>
      </c>
      <c r="G60" s="760" t="s">
        <v>1499</v>
      </c>
      <c r="H60" s="760" t="s">
        <v>1546</v>
      </c>
      <c r="I60" s="765" t="s">
        <v>2257</v>
      </c>
      <c r="J60" s="532" t="s">
        <v>3179</v>
      </c>
      <c r="K60" s="425">
        <v>50</v>
      </c>
      <c r="L60" s="47">
        <v>801315</v>
      </c>
      <c r="M60" s="534" t="s">
        <v>1674</v>
      </c>
      <c r="N60" s="786">
        <v>4901512.5</v>
      </c>
      <c r="O60" s="423" t="s">
        <v>3180</v>
      </c>
      <c r="P60" s="531" t="s">
        <v>1550</v>
      </c>
      <c r="Q60" s="289" t="s">
        <v>1480</v>
      </c>
      <c r="R60" s="764" t="s">
        <v>1481</v>
      </c>
      <c r="S60" s="193">
        <v>43</v>
      </c>
      <c r="T60" s="426">
        <v>42793</v>
      </c>
      <c r="U60" s="548">
        <v>42793</v>
      </c>
      <c r="W60" s="765" t="s">
        <v>1546</v>
      </c>
      <c r="X60" s="765" t="s">
        <v>3276</v>
      </c>
      <c r="Y60" s="765" t="s">
        <v>3277</v>
      </c>
      <c r="Z60" s="765" t="s">
        <v>3278</v>
      </c>
      <c r="AA60" s="115">
        <v>47435281</v>
      </c>
      <c r="AB60" s="402"/>
      <c r="AC60" s="425">
        <v>56417</v>
      </c>
      <c r="AD60" s="426">
        <v>42793</v>
      </c>
      <c r="AE60" s="88">
        <v>544612.5</v>
      </c>
      <c r="AF60" s="163">
        <v>4901512.5</v>
      </c>
      <c r="AG60" s="117"/>
      <c r="AH60" s="117"/>
      <c r="AI60" s="117">
        <f t="shared" si="41"/>
        <v>4901512.5</v>
      </c>
      <c r="AJ60" s="158" t="s">
        <v>22</v>
      </c>
      <c r="AK60" s="158" t="s">
        <v>67</v>
      </c>
      <c r="AL60" s="158" t="s">
        <v>67</v>
      </c>
      <c r="AM60" s="158" t="s">
        <v>67</v>
      </c>
      <c r="AN60" s="548" t="s">
        <v>67</v>
      </c>
      <c r="AO60" s="426">
        <v>42793</v>
      </c>
      <c r="AP60" s="697">
        <v>43065</v>
      </c>
      <c r="AQ60" s="7">
        <f t="shared" si="36"/>
        <v>272</v>
      </c>
      <c r="AR60" s="765" t="s">
        <v>3279</v>
      </c>
      <c r="AS60" s="291"/>
      <c r="AT60" s="96"/>
      <c r="AU60" s="48"/>
      <c r="AV60" s="29"/>
      <c r="AW60" s="29"/>
      <c r="AX60" s="48"/>
      <c r="AY60" s="29"/>
      <c r="AZ60" s="47"/>
      <c r="BA60" s="424"/>
      <c r="BB60" s="29"/>
      <c r="BC60" s="29"/>
      <c r="BD60" s="48"/>
      <c r="BE60" s="29"/>
      <c r="BF60" s="97"/>
      <c r="BG60" s="97"/>
      <c r="BI60" s="29"/>
      <c r="BJ60" s="48"/>
      <c r="BK60" s="29"/>
      <c r="BO60" s="424"/>
      <c r="BP60" s="424"/>
      <c r="BQ60" s="424"/>
      <c r="BR60" s="424"/>
      <c r="BS60" s="29"/>
      <c r="BT60" s="424"/>
      <c r="BU60" s="424"/>
      <c r="BV60" s="424"/>
      <c r="BW60" s="424"/>
      <c r="BX60" s="29"/>
      <c r="BY60" s="92"/>
      <c r="BZ60" s="92"/>
      <c r="CA60" s="424"/>
      <c r="CB60" s="424"/>
      <c r="CC60" s="424"/>
      <c r="CD60" s="74"/>
      <c r="CE60" s="53"/>
      <c r="CF60" s="76"/>
      <c r="CH60" s="74"/>
      <c r="CI60" s="74"/>
      <c r="CK60" s="80"/>
      <c r="CL60" s="80"/>
      <c r="CM60" s="82"/>
      <c r="CN60" s="82"/>
      <c r="CO60" s="98"/>
      <c r="CP60" s="82"/>
      <c r="CQ60" s="99"/>
      <c r="CR60" s="99"/>
      <c r="CS60" s="100"/>
      <c r="CT60" s="806"/>
      <c r="CU60" s="99"/>
      <c r="CV60" s="162"/>
    </row>
    <row r="61" spans="1:100" s="50" customFormat="1" ht="76.5" x14ac:dyDescent="0.25">
      <c r="A61" s="50" t="s">
        <v>3045</v>
      </c>
      <c r="B61" s="658">
        <f t="shared" si="0"/>
        <v>50</v>
      </c>
      <c r="C61" s="423" t="s">
        <v>1489</v>
      </c>
      <c r="D61" s="577" t="s">
        <v>3182</v>
      </c>
      <c r="E61" s="507" t="s">
        <v>3183</v>
      </c>
      <c r="F61" s="426">
        <v>42781</v>
      </c>
      <c r="G61" s="760" t="s">
        <v>1499</v>
      </c>
      <c r="H61" s="760" t="s">
        <v>1546</v>
      </c>
      <c r="I61" s="765" t="s">
        <v>2257</v>
      </c>
      <c r="J61" s="532" t="s">
        <v>3181</v>
      </c>
      <c r="K61" s="425">
        <v>48</v>
      </c>
      <c r="L61" s="47">
        <v>801315</v>
      </c>
      <c r="M61" s="534" t="s">
        <v>1674</v>
      </c>
      <c r="N61" s="786">
        <v>88657708</v>
      </c>
      <c r="O61" s="423" t="s">
        <v>3184</v>
      </c>
      <c r="P61" s="531" t="s">
        <v>1550</v>
      </c>
      <c r="Q61" s="289" t="s">
        <v>1480</v>
      </c>
      <c r="R61" s="764" t="s">
        <v>1481</v>
      </c>
      <c r="S61" s="193">
        <v>50</v>
      </c>
      <c r="T61" s="426">
        <v>42795</v>
      </c>
      <c r="U61" s="548">
        <v>42795</v>
      </c>
      <c r="W61" s="765" t="s">
        <v>1546</v>
      </c>
      <c r="X61" s="765" t="s">
        <v>1726</v>
      </c>
      <c r="Y61" s="765" t="s">
        <v>1727</v>
      </c>
      <c r="Z61" s="765" t="s">
        <v>3280</v>
      </c>
      <c r="AA61" s="115" t="s">
        <v>3281</v>
      </c>
      <c r="AB61" s="402"/>
      <c r="AC61" s="425">
        <v>57717</v>
      </c>
      <c r="AD61" s="426">
        <v>42795</v>
      </c>
      <c r="AF61" s="88">
        <v>88657708</v>
      </c>
      <c r="AG61" s="117"/>
      <c r="AH61" s="117"/>
      <c r="AI61" s="117">
        <f t="shared" si="41"/>
        <v>88657708</v>
      </c>
      <c r="AJ61" s="158" t="s">
        <v>22</v>
      </c>
      <c r="AK61" s="158" t="s">
        <v>67</v>
      </c>
      <c r="AL61" s="158" t="s">
        <v>67</v>
      </c>
      <c r="AM61" s="158" t="s">
        <v>67</v>
      </c>
      <c r="AN61" s="548" t="s">
        <v>67</v>
      </c>
      <c r="AO61" s="426">
        <v>42795</v>
      </c>
      <c r="AP61" s="697">
        <v>43069</v>
      </c>
      <c r="AQ61" s="7">
        <f t="shared" si="36"/>
        <v>274</v>
      </c>
      <c r="AR61" s="765" t="s">
        <v>3282</v>
      </c>
      <c r="AS61" s="291">
        <v>15173061</v>
      </c>
      <c r="AT61" s="96"/>
      <c r="AU61" s="48"/>
      <c r="AV61" s="29"/>
      <c r="AW61" s="29"/>
      <c r="AX61" s="48"/>
      <c r="AY61" s="29"/>
      <c r="AZ61" s="47"/>
      <c r="BA61" s="424"/>
      <c r="BB61" s="29"/>
      <c r="BC61" s="29"/>
      <c r="BD61" s="48"/>
      <c r="BE61" s="29"/>
      <c r="BF61" s="97"/>
      <c r="BG61" s="97"/>
      <c r="BI61" s="29"/>
      <c r="BJ61" s="48"/>
      <c r="BK61" s="29"/>
      <c r="BO61" s="424"/>
      <c r="BP61" s="424"/>
      <c r="BQ61" s="424"/>
      <c r="BR61" s="424"/>
      <c r="BS61" s="29"/>
      <c r="BT61" s="424"/>
      <c r="BU61" s="424"/>
      <c r="BV61" s="424"/>
      <c r="BW61" s="424"/>
      <c r="BX61" s="29"/>
      <c r="BY61" s="92"/>
      <c r="BZ61" s="92"/>
      <c r="CA61" s="424"/>
      <c r="CB61" s="424"/>
      <c r="CC61" s="424"/>
      <c r="CD61" s="74"/>
      <c r="CE61" s="53"/>
      <c r="CF61" s="76"/>
      <c r="CH61" s="74"/>
      <c r="CI61" s="74"/>
      <c r="CK61" s="80"/>
      <c r="CL61" s="80"/>
      <c r="CM61" s="82"/>
      <c r="CN61" s="82"/>
      <c r="CO61" s="98"/>
      <c r="CP61" s="82"/>
      <c r="CQ61" s="99"/>
      <c r="CR61" s="99"/>
      <c r="CS61" s="100"/>
      <c r="CT61" s="806"/>
      <c r="CU61" s="99"/>
      <c r="CV61" s="162"/>
    </row>
    <row r="62" spans="1:100" s="50" customFormat="1" ht="96" customHeight="1" x14ac:dyDescent="0.25">
      <c r="A62" s="50" t="s">
        <v>3045</v>
      </c>
      <c r="B62" s="658">
        <f t="shared" si="0"/>
        <v>73</v>
      </c>
      <c r="C62" s="423" t="s">
        <v>1489</v>
      </c>
      <c r="D62" s="577" t="s">
        <v>3185</v>
      </c>
      <c r="E62" s="507" t="s">
        <v>3186</v>
      </c>
      <c r="F62" s="426">
        <v>42782</v>
      </c>
      <c r="G62" s="760" t="s">
        <v>1499</v>
      </c>
      <c r="H62" s="760" t="s">
        <v>1525</v>
      </c>
      <c r="I62" s="765" t="s">
        <v>1743</v>
      </c>
      <c r="J62" s="532" t="s">
        <v>3187</v>
      </c>
      <c r="K62" s="429">
        <v>99</v>
      </c>
      <c r="L62" s="47">
        <v>861017</v>
      </c>
      <c r="M62" s="28" t="s">
        <v>3188</v>
      </c>
      <c r="N62" s="630">
        <v>12000000</v>
      </c>
      <c r="O62" s="423" t="s">
        <v>3189</v>
      </c>
      <c r="P62" s="403" t="s">
        <v>1863</v>
      </c>
      <c r="Q62" s="289" t="s">
        <v>1480</v>
      </c>
      <c r="R62" s="764" t="s">
        <v>1481</v>
      </c>
      <c r="S62" s="193">
        <v>73</v>
      </c>
      <c r="T62" s="426">
        <v>42825</v>
      </c>
      <c r="U62" s="701">
        <v>42825</v>
      </c>
      <c r="W62" s="765" t="s">
        <v>1483</v>
      </c>
      <c r="X62" s="765" t="s">
        <v>1484</v>
      </c>
      <c r="Y62" s="765" t="s">
        <v>1484</v>
      </c>
      <c r="Z62" s="765" t="s">
        <v>3531</v>
      </c>
      <c r="AA62" s="115" t="s">
        <v>3532</v>
      </c>
      <c r="AB62" s="402"/>
      <c r="AC62" s="425">
        <v>77517</v>
      </c>
      <c r="AD62" s="701">
        <v>42825</v>
      </c>
      <c r="AE62" s="88"/>
      <c r="AF62" s="163">
        <v>12000000</v>
      </c>
      <c r="AG62" s="117"/>
      <c r="AH62" s="117"/>
      <c r="AI62" s="117">
        <f t="shared" si="41"/>
        <v>12000000</v>
      </c>
      <c r="AJ62" s="630" t="s">
        <v>22</v>
      </c>
      <c r="AK62" s="630" t="s">
        <v>67</v>
      </c>
      <c r="AL62" s="630" t="s">
        <v>67</v>
      </c>
      <c r="AM62" s="630" t="s">
        <v>67</v>
      </c>
      <c r="AN62" s="701" t="s">
        <v>67</v>
      </c>
      <c r="AO62" s="426">
        <v>42825</v>
      </c>
      <c r="AP62" s="426">
        <v>43069</v>
      </c>
      <c r="AQ62" s="597">
        <f t="shared" ref="AQ62:AQ65" si="42">AP62-AO62</f>
        <v>244</v>
      </c>
      <c r="AR62" s="765" t="s">
        <v>101</v>
      </c>
      <c r="AS62" s="641">
        <v>52206863</v>
      </c>
      <c r="AT62" s="48"/>
      <c r="AU62" s="48"/>
      <c r="AV62" s="29"/>
      <c r="AW62" s="166"/>
      <c r="AX62" s="48"/>
      <c r="AY62" s="29"/>
      <c r="AZ62" s="47"/>
      <c r="BA62" s="424"/>
      <c r="BB62" s="29"/>
      <c r="BC62" s="29"/>
      <c r="BD62" s="48"/>
      <c r="BE62" s="29"/>
      <c r="BF62" s="97"/>
      <c r="BG62" s="97"/>
      <c r="BI62" s="29"/>
      <c r="BJ62" s="48"/>
      <c r="BK62" s="29"/>
      <c r="BN62" s="29"/>
      <c r="BO62" s="424"/>
      <c r="BP62" s="424"/>
      <c r="BQ62" s="423"/>
      <c r="BR62" s="424"/>
      <c r="BS62" s="29"/>
      <c r="BT62" s="29"/>
      <c r="BU62" s="424"/>
      <c r="BV62" s="424"/>
      <c r="BW62" s="424"/>
      <c r="BX62" s="29"/>
      <c r="BY62" s="92"/>
      <c r="BZ62" s="92"/>
      <c r="CA62" s="424"/>
      <c r="CB62" s="424"/>
      <c r="CC62" s="424"/>
      <c r="CD62" s="74"/>
      <c r="CE62" s="53"/>
      <c r="CF62" s="76"/>
      <c r="CH62" s="74"/>
      <c r="CI62" s="74"/>
      <c r="CK62" s="80"/>
      <c r="CL62" s="80"/>
      <c r="CM62" s="82"/>
      <c r="CN62" s="82"/>
      <c r="CO62" s="426"/>
      <c r="CP62" s="82"/>
      <c r="CQ62" s="99"/>
      <c r="CR62" s="99"/>
      <c r="CS62" s="100"/>
      <c r="CT62" s="806"/>
      <c r="CU62" s="99"/>
      <c r="CV62" s="162"/>
    </row>
    <row r="63" spans="1:100" s="50" customFormat="1" ht="60" customHeight="1" x14ac:dyDescent="0.25">
      <c r="A63" s="50" t="s">
        <v>3045</v>
      </c>
      <c r="B63" s="658">
        <f t="shared" si="0"/>
        <v>47</v>
      </c>
      <c r="C63" s="423" t="s">
        <v>1489</v>
      </c>
      <c r="D63" s="577" t="s">
        <v>3190</v>
      </c>
      <c r="E63" s="507" t="s">
        <v>3191</v>
      </c>
      <c r="F63" s="533">
        <v>42782</v>
      </c>
      <c r="G63" s="760" t="s">
        <v>1499</v>
      </c>
      <c r="H63" s="760" t="s">
        <v>1546</v>
      </c>
      <c r="I63" s="765" t="s">
        <v>2257</v>
      </c>
      <c r="J63" s="532" t="s">
        <v>3192</v>
      </c>
      <c r="K63" s="429">
        <v>45</v>
      </c>
      <c r="L63" s="47">
        <v>801315</v>
      </c>
      <c r="M63" s="534" t="s">
        <v>1674</v>
      </c>
      <c r="N63" s="786">
        <v>8129466</v>
      </c>
      <c r="O63" s="423" t="s">
        <v>3193</v>
      </c>
      <c r="P63" s="531" t="s">
        <v>1550</v>
      </c>
      <c r="Q63" s="289" t="s">
        <v>1480</v>
      </c>
      <c r="R63" s="764" t="s">
        <v>1481</v>
      </c>
      <c r="S63" s="193">
        <v>47</v>
      </c>
      <c r="T63" s="426">
        <v>42794</v>
      </c>
      <c r="U63" s="426">
        <v>42795</v>
      </c>
      <c r="W63" s="765" t="s">
        <v>1546</v>
      </c>
      <c r="X63" s="765" t="s">
        <v>1686</v>
      </c>
      <c r="Y63" s="765" t="s">
        <v>1689</v>
      </c>
      <c r="Z63" s="765" t="s">
        <v>3283</v>
      </c>
      <c r="AA63" s="115">
        <v>98324134</v>
      </c>
      <c r="AB63" s="402"/>
      <c r="AC63" s="425">
        <v>57217</v>
      </c>
      <c r="AD63" s="426">
        <v>42794</v>
      </c>
      <c r="AE63" s="88">
        <v>903274000</v>
      </c>
      <c r="AF63" s="114">
        <v>8129466</v>
      </c>
      <c r="AG63" s="117"/>
      <c r="AH63" s="117"/>
      <c r="AI63" s="117">
        <f t="shared" si="41"/>
        <v>8129466</v>
      </c>
      <c r="AJ63" s="158" t="s">
        <v>22</v>
      </c>
      <c r="AK63" s="158" t="s">
        <v>67</v>
      </c>
      <c r="AL63" s="158" t="s">
        <v>67</v>
      </c>
      <c r="AM63" s="158" t="s">
        <v>67</v>
      </c>
      <c r="AN63" s="548" t="s">
        <v>67</v>
      </c>
      <c r="AO63" s="548">
        <v>42795</v>
      </c>
      <c r="AP63" s="697">
        <v>43069</v>
      </c>
      <c r="AQ63" s="7">
        <f t="shared" si="42"/>
        <v>274</v>
      </c>
      <c r="AR63" s="765" t="s">
        <v>16</v>
      </c>
      <c r="AS63" s="291">
        <v>30738603</v>
      </c>
      <c r="AT63" s="48"/>
      <c r="AU63" s="48"/>
      <c r="AV63" s="29"/>
      <c r="AW63" s="166"/>
      <c r="AX63" s="48"/>
      <c r="AY63" s="29"/>
      <c r="AZ63" s="47"/>
      <c r="BA63" s="424"/>
      <c r="BB63" s="29"/>
      <c r="BC63" s="29"/>
      <c r="BD63" s="48"/>
      <c r="BE63" s="29"/>
      <c r="BF63" s="97"/>
      <c r="BG63" s="97"/>
      <c r="BI63" s="29"/>
      <c r="BJ63" s="48"/>
      <c r="BK63" s="29"/>
      <c r="BO63" s="424"/>
      <c r="BP63" s="424"/>
      <c r="BQ63" s="423"/>
      <c r="BR63" s="424"/>
      <c r="BS63" s="29"/>
      <c r="BT63" s="29"/>
      <c r="BU63" s="424"/>
      <c r="BV63" s="424"/>
      <c r="BW63" s="424"/>
      <c r="BX63" s="29"/>
      <c r="BY63" s="92"/>
      <c r="BZ63" s="92"/>
      <c r="CA63" s="424"/>
      <c r="CB63" s="424"/>
      <c r="CC63" s="424"/>
      <c r="CD63" s="74"/>
      <c r="CE63" s="53"/>
      <c r="CF63" s="76"/>
      <c r="CH63" s="74"/>
      <c r="CI63" s="74"/>
      <c r="CK63" s="80"/>
      <c r="CL63" s="80"/>
      <c r="CM63" s="82"/>
      <c r="CN63" s="82"/>
      <c r="CO63" s="98"/>
      <c r="CP63" s="82"/>
      <c r="CQ63" s="99"/>
      <c r="CR63" s="99"/>
      <c r="CS63" s="100"/>
      <c r="CT63" s="806"/>
      <c r="CU63" s="99"/>
      <c r="CV63" s="162"/>
    </row>
    <row r="64" spans="1:100" s="50" customFormat="1" ht="114.75" x14ac:dyDescent="0.25">
      <c r="A64" s="50" t="s">
        <v>3045</v>
      </c>
      <c r="B64" s="658">
        <f t="shared" si="0"/>
        <v>48</v>
      </c>
      <c r="C64" s="423" t="s">
        <v>1489</v>
      </c>
      <c r="D64" s="577" t="s">
        <v>3194</v>
      </c>
      <c r="E64" s="507" t="s">
        <v>3195</v>
      </c>
      <c r="F64" s="533">
        <v>42782</v>
      </c>
      <c r="G64" s="760" t="s">
        <v>1499</v>
      </c>
      <c r="H64" s="760" t="s">
        <v>1546</v>
      </c>
      <c r="I64" s="765" t="s">
        <v>2257</v>
      </c>
      <c r="J64" s="532" t="s">
        <v>3196</v>
      </c>
      <c r="K64" s="425">
        <v>52</v>
      </c>
      <c r="L64" s="47">
        <v>801315</v>
      </c>
      <c r="M64" s="534" t="s">
        <v>1674</v>
      </c>
      <c r="N64" s="786">
        <v>56051415</v>
      </c>
      <c r="O64" s="423" t="s">
        <v>3197</v>
      </c>
      <c r="P64" s="531" t="s">
        <v>1550</v>
      </c>
      <c r="Q64" s="289" t="s">
        <v>1480</v>
      </c>
      <c r="R64" s="764" t="s">
        <v>1481</v>
      </c>
      <c r="S64" s="193">
        <v>48</v>
      </c>
      <c r="T64" s="426">
        <v>42795</v>
      </c>
      <c r="U64" s="548">
        <v>42795</v>
      </c>
      <c r="W64" s="765" t="s">
        <v>1546</v>
      </c>
      <c r="X64" s="765" t="s">
        <v>3284</v>
      </c>
      <c r="Y64" s="765" t="s">
        <v>3285</v>
      </c>
      <c r="Z64" s="765" t="s">
        <v>3286</v>
      </c>
      <c r="AA64" s="115">
        <v>41889835</v>
      </c>
      <c r="AB64" s="402"/>
      <c r="AC64" s="425">
        <v>57517</v>
      </c>
      <c r="AD64" s="426">
        <v>42795</v>
      </c>
      <c r="AE64" s="88">
        <v>6227935</v>
      </c>
      <c r="AF64" s="163">
        <v>56051415</v>
      </c>
      <c r="AG64" s="117"/>
      <c r="AH64" s="117"/>
      <c r="AI64" s="117">
        <f t="shared" si="41"/>
        <v>56051415</v>
      </c>
      <c r="AJ64" s="158" t="s">
        <v>22</v>
      </c>
      <c r="AK64" s="158" t="s">
        <v>67</v>
      </c>
      <c r="AL64" s="158" t="s">
        <v>67</v>
      </c>
      <c r="AM64" s="158" t="s">
        <v>67</v>
      </c>
      <c r="AN64" s="548" t="s">
        <v>67</v>
      </c>
      <c r="AO64" s="548">
        <v>42795</v>
      </c>
      <c r="AP64" s="697">
        <v>43069</v>
      </c>
      <c r="AQ64" s="7">
        <f t="shared" si="42"/>
        <v>274</v>
      </c>
      <c r="AR64" s="765" t="s">
        <v>3287</v>
      </c>
      <c r="AS64" s="291">
        <v>94391708</v>
      </c>
      <c r="AT64" s="48"/>
      <c r="AU64" s="48"/>
      <c r="AV64" s="29"/>
      <c r="AW64" s="49"/>
      <c r="AX64" s="48"/>
      <c r="AY64" s="29"/>
      <c r="AZ64" s="47"/>
      <c r="BA64" s="424"/>
      <c r="BB64" s="29"/>
      <c r="BC64" s="29"/>
      <c r="BD64" s="48"/>
      <c r="BE64" s="29"/>
      <c r="BF64" s="97"/>
      <c r="BG64" s="97"/>
      <c r="BI64" s="29"/>
      <c r="BJ64" s="48"/>
      <c r="BK64" s="29"/>
      <c r="BO64" s="424"/>
      <c r="BP64" s="424"/>
      <c r="BQ64" s="423"/>
      <c r="BR64" s="424"/>
      <c r="BS64" s="29"/>
      <c r="BT64" s="424"/>
      <c r="BU64" s="424"/>
      <c r="BV64" s="423"/>
      <c r="BW64" s="424"/>
      <c r="BX64" s="29"/>
      <c r="BY64" s="92"/>
      <c r="BZ64" s="92"/>
      <c r="CA64" s="424"/>
      <c r="CB64" s="424"/>
      <c r="CC64" s="424"/>
      <c r="CD64" s="74"/>
      <c r="CE64" s="53"/>
      <c r="CF64" s="76"/>
      <c r="CH64" s="74"/>
      <c r="CI64" s="74"/>
      <c r="CK64" s="80"/>
      <c r="CL64" s="80"/>
      <c r="CM64" s="82"/>
      <c r="CN64" s="82"/>
      <c r="CO64" s="98"/>
      <c r="CP64" s="82"/>
      <c r="CQ64" s="99"/>
      <c r="CR64" s="99"/>
      <c r="CS64" s="100"/>
      <c r="CT64" s="806"/>
      <c r="CU64" s="99"/>
      <c r="CV64" s="162"/>
    </row>
    <row r="65" spans="1:100" s="128" customFormat="1" ht="51" x14ac:dyDescent="0.25">
      <c r="A65" s="128" t="s">
        <v>3045</v>
      </c>
      <c r="B65" s="658">
        <f t="shared" si="0"/>
        <v>0</v>
      </c>
      <c r="C65" s="143" t="s">
        <v>1489</v>
      </c>
      <c r="D65" s="553" t="s">
        <v>3198</v>
      </c>
      <c r="E65" s="554" t="s">
        <v>1495</v>
      </c>
      <c r="F65" s="139">
        <v>42782</v>
      </c>
      <c r="G65" s="284" t="s">
        <v>3038</v>
      </c>
      <c r="H65" s="284" t="s">
        <v>3038</v>
      </c>
      <c r="I65" s="209" t="s">
        <v>2257</v>
      </c>
      <c r="J65" s="140" t="s">
        <v>2363</v>
      </c>
      <c r="K65" s="138">
        <v>7</v>
      </c>
      <c r="L65" s="142">
        <v>151015</v>
      </c>
      <c r="M65" s="228" t="s">
        <v>3199</v>
      </c>
      <c r="N65" s="159">
        <v>2400000</v>
      </c>
      <c r="O65" s="143" t="s">
        <v>3200</v>
      </c>
      <c r="P65" s="146" t="s">
        <v>3201</v>
      </c>
      <c r="Q65" s="290" t="s">
        <v>1985</v>
      </c>
      <c r="R65" s="145"/>
      <c r="S65" s="194"/>
      <c r="T65" s="139"/>
      <c r="U65" s="139"/>
      <c r="W65" s="209"/>
      <c r="X65" s="209"/>
      <c r="Y65" s="209"/>
      <c r="Z65" s="209"/>
      <c r="AA65" s="152"/>
      <c r="AB65" s="132"/>
      <c r="AC65" s="153"/>
      <c r="AD65" s="139"/>
      <c r="AE65" s="154"/>
      <c r="AF65" s="164"/>
      <c r="AG65" s="558"/>
      <c r="AH65" s="558"/>
      <c r="AI65" s="558">
        <f t="shared" si="41"/>
        <v>0</v>
      </c>
      <c r="AJ65" s="159"/>
      <c r="AK65" s="159"/>
      <c r="AL65" s="159"/>
      <c r="AM65" s="159"/>
      <c r="AN65" s="139"/>
      <c r="AO65" s="139"/>
      <c r="AP65" s="139"/>
      <c r="AQ65" s="147">
        <f t="shared" si="42"/>
        <v>0</v>
      </c>
      <c r="AR65" s="209"/>
      <c r="AS65" s="559"/>
      <c r="AT65" s="148"/>
      <c r="AU65" s="148"/>
      <c r="AV65" s="147"/>
      <c r="AW65" s="149"/>
      <c r="AX65" s="148"/>
      <c r="AY65" s="147"/>
      <c r="AZ65" s="142"/>
      <c r="BA65" s="145"/>
      <c r="BB65" s="147"/>
      <c r="BC65" s="147"/>
      <c r="BD65" s="148"/>
      <c r="BE65" s="147"/>
      <c r="BF65" s="150"/>
      <c r="BG65" s="150"/>
      <c r="BI65" s="147"/>
      <c r="BJ65" s="148"/>
      <c r="BK65" s="147"/>
      <c r="BO65" s="145"/>
      <c r="BP65" s="145"/>
      <c r="BQ65" s="143"/>
      <c r="BR65" s="145"/>
      <c r="BS65" s="147"/>
      <c r="BT65" s="147"/>
      <c r="BU65" s="145"/>
      <c r="BV65" s="145"/>
      <c r="BW65" s="145"/>
      <c r="BX65" s="147"/>
      <c r="BY65" s="131"/>
      <c r="BZ65" s="131"/>
      <c r="CA65" s="145"/>
      <c r="CB65" s="145"/>
      <c r="CC65" s="145"/>
      <c r="CD65" s="155"/>
      <c r="CE65" s="127"/>
      <c r="CF65" s="129"/>
      <c r="CH65" s="155"/>
      <c r="CI65" s="155"/>
      <c r="CK65" s="174"/>
      <c r="CL65" s="174"/>
      <c r="CM65" s="175"/>
      <c r="CN65" s="175"/>
      <c r="CO65" s="176"/>
      <c r="CP65" s="175"/>
      <c r="CQ65" s="177"/>
      <c r="CR65" s="177"/>
      <c r="CS65" s="178"/>
      <c r="CT65" s="806"/>
      <c r="CU65" s="177"/>
      <c r="CV65" s="179"/>
    </row>
    <row r="66" spans="1:100" s="50" customFormat="1" ht="109.5" customHeight="1" x14ac:dyDescent="0.25">
      <c r="A66" s="50" t="s">
        <v>3045</v>
      </c>
      <c r="B66" s="658">
        <f t="shared" ref="B66:B105" si="43">(S66)</f>
        <v>44</v>
      </c>
      <c r="C66" s="423" t="s">
        <v>1610</v>
      </c>
      <c r="D66" s="390" t="s">
        <v>3208</v>
      </c>
      <c r="E66" s="507" t="s">
        <v>3209</v>
      </c>
      <c r="F66" s="426">
        <v>42781</v>
      </c>
      <c r="G66" s="760" t="s">
        <v>1499</v>
      </c>
      <c r="H66" s="760" t="s">
        <v>1525</v>
      </c>
      <c r="I66" s="121" t="s">
        <v>212</v>
      </c>
      <c r="J66" s="536" t="s">
        <v>3210</v>
      </c>
      <c r="K66" s="425">
        <v>127</v>
      </c>
      <c r="L66" s="47">
        <v>831217</v>
      </c>
      <c r="M66" s="28" t="s">
        <v>3211</v>
      </c>
      <c r="N66" s="786">
        <v>48700000</v>
      </c>
      <c r="O66" s="423" t="s">
        <v>3212</v>
      </c>
      <c r="P66" s="403" t="s">
        <v>1758</v>
      </c>
      <c r="Q66" s="289" t="s">
        <v>1480</v>
      </c>
      <c r="R66" s="764" t="s">
        <v>1481</v>
      </c>
      <c r="S66" s="193">
        <v>44</v>
      </c>
      <c r="T66" s="426">
        <v>42793</v>
      </c>
      <c r="U66" s="548">
        <v>42793</v>
      </c>
      <c r="W66" s="765" t="s">
        <v>3221</v>
      </c>
      <c r="X66" s="765" t="s">
        <v>1484</v>
      </c>
      <c r="Y66" s="765" t="s">
        <v>1484</v>
      </c>
      <c r="Z66" s="765" t="s">
        <v>2055</v>
      </c>
      <c r="AA66" s="115" t="s">
        <v>3288</v>
      </c>
      <c r="AB66" s="402"/>
      <c r="AC66" s="425">
        <v>56317</v>
      </c>
      <c r="AD66" s="426">
        <v>42793</v>
      </c>
      <c r="AE66" s="88">
        <v>5080600</v>
      </c>
      <c r="AF66" s="163">
        <v>48700000</v>
      </c>
      <c r="AG66" s="117"/>
      <c r="AH66" s="117"/>
      <c r="AI66" s="117">
        <f t="shared" si="41"/>
        <v>48700000</v>
      </c>
      <c r="AJ66" s="158" t="s">
        <v>22</v>
      </c>
      <c r="AK66" s="158" t="s">
        <v>67</v>
      </c>
      <c r="AL66" s="158" t="s">
        <v>67</v>
      </c>
      <c r="AM66" s="158" t="s">
        <v>67</v>
      </c>
      <c r="AN66" s="548" t="s">
        <v>67</v>
      </c>
      <c r="AO66" s="426">
        <v>42793</v>
      </c>
      <c r="AP66" s="697">
        <v>43084</v>
      </c>
      <c r="AQ66" s="7">
        <f>AP66-AO66</f>
        <v>291</v>
      </c>
      <c r="AR66" s="765" t="s">
        <v>96</v>
      </c>
      <c r="AS66" s="291">
        <v>94486941</v>
      </c>
      <c r="AT66" s="96"/>
      <c r="AU66" s="48"/>
      <c r="AV66" s="29"/>
      <c r="AW66" s="29"/>
      <c r="AX66" s="48"/>
      <c r="AY66" s="29"/>
      <c r="AZ66" s="47"/>
      <c r="BA66" s="424"/>
      <c r="BB66" s="29"/>
      <c r="BC66" s="29"/>
      <c r="BD66" s="48"/>
      <c r="BE66" s="29"/>
      <c r="BF66" s="97"/>
      <c r="BG66" s="97"/>
      <c r="BI66" s="29"/>
      <c r="BJ66" s="48"/>
      <c r="BK66" s="29"/>
      <c r="BO66" s="424"/>
      <c r="BP66" s="424"/>
      <c r="BQ66" s="424"/>
      <c r="BR66" s="424"/>
      <c r="BS66" s="29"/>
      <c r="BT66" s="424"/>
      <c r="BU66" s="424"/>
      <c r="BV66" s="424"/>
      <c r="BW66" s="424"/>
      <c r="BX66" s="29"/>
      <c r="BY66" s="92"/>
      <c r="BZ66" s="92"/>
      <c r="CA66" s="424"/>
      <c r="CB66" s="424"/>
      <c r="CC66" s="424"/>
      <c r="CD66" s="74"/>
      <c r="CE66" s="53"/>
      <c r="CF66" s="76"/>
      <c r="CH66" s="74"/>
      <c r="CI66" s="74"/>
      <c r="CK66" s="80"/>
      <c r="CL66" s="80"/>
      <c r="CM66" s="82"/>
      <c r="CN66" s="82"/>
      <c r="CO66" s="98"/>
      <c r="CP66" s="82"/>
      <c r="CQ66" s="99"/>
      <c r="CR66" s="99"/>
      <c r="CS66" s="100"/>
      <c r="CT66" s="806"/>
      <c r="CU66" s="99"/>
      <c r="CV66" s="162"/>
    </row>
    <row r="67" spans="1:100" s="128" customFormat="1" ht="87" customHeight="1" x14ac:dyDescent="0.25">
      <c r="A67" s="128" t="s">
        <v>3045</v>
      </c>
      <c r="B67" s="658">
        <f t="shared" si="43"/>
        <v>0</v>
      </c>
      <c r="C67" s="143" t="s">
        <v>1610</v>
      </c>
      <c r="D67" s="560" t="s">
        <v>3213</v>
      </c>
      <c r="E67" s="554" t="s">
        <v>1493</v>
      </c>
      <c r="F67" s="139">
        <v>42781</v>
      </c>
      <c r="G67" s="284" t="s">
        <v>3038</v>
      </c>
      <c r="H67" s="284" t="s">
        <v>3038</v>
      </c>
      <c r="I67" s="209" t="s">
        <v>2257</v>
      </c>
      <c r="J67" s="140" t="s">
        <v>3214</v>
      </c>
      <c r="K67" s="138">
        <v>8</v>
      </c>
      <c r="L67" s="142">
        <v>151015</v>
      </c>
      <c r="M67" s="140" t="s">
        <v>3199</v>
      </c>
      <c r="N67" s="159">
        <v>3000000</v>
      </c>
      <c r="O67" s="143" t="s">
        <v>3215</v>
      </c>
      <c r="P67" s="146" t="s">
        <v>1786</v>
      </c>
      <c r="Q67" s="290" t="s">
        <v>1985</v>
      </c>
      <c r="R67" s="145"/>
      <c r="S67" s="194"/>
      <c r="T67" s="139"/>
      <c r="U67" s="139"/>
      <c r="W67" s="209"/>
      <c r="X67" s="209"/>
      <c r="Y67" s="209"/>
      <c r="Z67" s="209"/>
      <c r="AA67" s="152"/>
      <c r="AB67" s="132"/>
      <c r="AC67" s="153"/>
      <c r="AD67" s="139"/>
      <c r="AE67" s="154"/>
      <c r="AF67" s="164"/>
      <c r="AG67" s="558"/>
      <c r="AH67" s="558"/>
      <c r="AI67" s="117">
        <f t="shared" si="41"/>
        <v>0</v>
      </c>
      <c r="AJ67" s="159"/>
      <c r="AK67" s="159"/>
      <c r="AL67" s="159"/>
      <c r="AM67" s="159"/>
      <c r="AN67" s="139"/>
      <c r="AO67" s="139"/>
      <c r="AP67" s="139"/>
      <c r="AQ67" s="147">
        <f t="shared" ref="AQ67:AQ105" si="44">AP67-AO67</f>
        <v>0</v>
      </c>
      <c r="AR67" s="209"/>
      <c r="AS67" s="293"/>
      <c r="AT67" s="148"/>
      <c r="AU67" s="148"/>
      <c r="AV67" s="147"/>
      <c r="AW67" s="149"/>
      <c r="AX67" s="148"/>
      <c r="AY67" s="147"/>
      <c r="AZ67" s="142"/>
      <c r="BA67" s="145"/>
      <c r="BB67" s="147"/>
      <c r="BC67" s="147"/>
      <c r="BD67" s="148"/>
      <c r="BE67" s="147"/>
      <c r="BF67" s="150"/>
      <c r="BG67" s="150"/>
      <c r="BI67" s="147"/>
      <c r="BJ67" s="148"/>
      <c r="BK67" s="147"/>
      <c r="BO67" s="145"/>
      <c r="BP67" s="145"/>
      <c r="BQ67" s="143"/>
      <c r="BR67" s="145"/>
      <c r="BS67" s="147"/>
      <c r="BT67" s="147"/>
      <c r="BU67" s="145"/>
      <c r="BV67" s="145"/>
      <c r="BW67" s="145"/>
      <c r="BX67" s="147"/>
      <c r="BY67" s="131"/>
      <c r="BZ67" s="131"/>
      <c r="CA67" s="145"/>
      <c r="CB67" s="145"/>
      <c r="CC67" s="145"/>
      <c r="CD67" s="155"/>
      <c r="CE67" s="127"/>
      <c r="CF67" s="129"/>
      <c r="CH67" s="155"/>
      <c r="CI67" s="155"/>
      <c r="CK67" s="174"/>
      <c r="CL67" s="174"/>
      <c r="CM67" s="175"/>
      <c r="CN67" s="175"/>
      <c r="CO67" s="176"/>
      <c r="CP67" s="175"/>
      <c r="CQ67" s="177"/>
      <c r="CR67" s="177"/>
      <c r="CS67" s="178"/>
      <c r="CT67" s="806"/>
      <c r="CU67" s="177"/>
      <c r="CV67" s="179"/>
    </row>
    <row r="68" spans="1:100" s="50" customFormat="1" ht="64.5" customHeight="1" x14ac:dyDescent="0.25">
      <c r="A68" s="50" t="s">
        <v>3045</v>
      </c>
      <c r="B68" s="658">
        <f t="shared" si="43"/>
        <v>10</v>
      </c>
      <c r="C68" s="423" t="s">
        <v>1610</v>
      </c>
      <c r="D68" s="390" t="s">
        <v>3220</v>
      </c>
      <c r="E68" s="507" t="s">
        <v>1497</v>
      </c>
      <c r="F68" s="426">
        <v>42787</v>
      </c>
      <c r="G68" s="760" t="s">
        <v>3038</v>
      </c>
      <c r="H68" s="760" t="s">
        <v>3038</v>
      </c>
      <c r="I68" s="765" t="s">
        <v>2257</v>
      </c>
      <c r="J68" s="536" t="s">
        <v>3216</v>
      </c>
      <c r="K68" s="429">
        <v>66</v>
      </c>
      <c r="L68" s="47">
        <v>401515</v>
      </c>
      <c r="M68" s="404" t="s">
        <v>3217</v>
      </c>
      <c r="N68" s="786">
        <v>4600000</v>
      </c>
      <c r="O68" s="423" t="s">
        <v>3218</v>
      </c>
      <c r="P68" s="403" t="s">
        <v>1714</v>
      </c>
      <c r="Q68" s="289" t="s">
        <v>1480</v>
      </c>
      <c r="R68" s="764" t="s">
        <v>1481</v>
      </c>
      <c r="S68" s="193">
        <v>10</v>
      </c>
      <c r="T68" s="426">
        <v>42810</v>
      </c>
      <c r="U68" s="570">
        <v>42810</v>
      </c>
      <c r="W68" s="765" t="s">
        <v>2116</v>
      </c>
      <c r="X68" s="765" t="s">
        <v>3223</v>
      </c>
      <c r="Y68" s="765" t="s">
        <v>1579</v>
      </c>
      <c r="Z68" s="765" t="s">
        <v>3407</v>
      </c>
      <c r="AA68" s="330">
        <v>41055679</v>
      </c>
      <c r="AB68" s="402"/>
      <c r="AC68" s="425">
        <v>65817</v>
      </c>
      <c r="AD68" s="426">
        <v>42810</v>
      </c>
      <c r="AE68" s="88"/>
      <c r="AF68" s="88">
        <v>4278000</v>
      </c>
      <c r="AG68" s="117"/>
      <c r="AH68" s="117"/>
      <c r="AI68" s="117">
        <f t="shared" si="41"/>
        <v>4278000</v>
      </c>
      <c r="AJ68" s="158"/>
      <c r="AK68" s="158"/>
      <c r="AL68" s="158"/>
      <c r="AM68" s="158"/>
      <c r="AN68" s="426"/>
      <c r="AO68" s="426">
        <v>42810</v>
      </c>
      <c r="AP68" s="697">
        <v>43100</v>
      </c>
      <c r="AQ68" s="7">
        <f t="shared" si="44"/>
        <v>290</v>
      </c>
      <c r="AR68" s="765" t="s">
        <v>3408</v>
      </c>
      <c r="AS68" s="291">
        <v>40179426</v>
      </c>
      <c r="AT68" s="48"/>
      <c r="AU68" s="48"/>
      <c r="AV68" s="29"/>
      <c r="AW68" s="166"/>
      <c r="AX68" s="48"/>
      <c r="AY68" s="29"/>
      <c r="AZ68" s="47"/>
      <c r="BA68" s="424"/>
      <c r="BB68" s="29"/>
      <c r="BC68" s="29"/>
      <c r="BD68" s="48"/>
      <c r="BE68" s="29"/>
      <c r="BF68" s="97"/>
      <c r="BG68" s="97"/>
      <c r="BI68" s="29"/>
      <c r="BJ68" s="48"/>
      <c r="BK68" s="29"/>
      <c r="BO68" s="424"/>
      <c r="BP68" s="424"/>
      <c r="BQ68" s="423"/>
      <c r="BR68" s="424"/>
      <c r="BS68" s="29"/>
      <c r="BT68" s="29"/>
      <c r="BU68" s="424"/>
      <c r="BV68" s="424"/>
      <c r="BW68" s="424"/>
      <c r="BX68" s="29"/>
      <c r="BY68" s="92"/>
      <c r="BZ68" s="92"/>
      <c r="CA68" s="424"/>
      <c r="CB68" s="424"/>
      <c r="CC68" s="424"/>
      <c r="CD68" s="74"/>
      <c r="CE68" s="53"/>
      <c r="CF68" s="76"/>
      <c r="CH68" s="74"/>
      <c r="CI68" s="74"/>
      <c r="CK68" s="80"/>
      <c r="CL68" s="80"/>
      <c r="CM68" s="82"/>
      <c r="CN68" s="82"/>
      <c r="CO68" s="98"/>
      <c r="CP68" s="82"/>
      <c r="CQ68" s="99"/>
      <c r="CR68" s="99"/>
      <c r="CS68" s="100"/>
      <c r="CT68" s="806"/>
      <c r="CU68" s="99"/>
      <c r="CV68" s="162"/>
    </row>
    <row r="69" spans="1:100" s="50" customFormat="1" ht="63.75" customHeight="1" x14ac:dyDescent="0.25">
      <c r="A69" s="50" t="s">
        <v>3045</v>
      </c>
      <c r="B69" s="658">
        <f t="shared" si="43"/>
        <v>9</v>
      </c>
      <c r="C69" s="423" t="s">
        <v>1489</v>
      </c>
      <c r="D69" s="577" t="s">
        <v>3224</v>
      </c>
      <c r="E69" s="507" t="s">
        <v>1496</v>
      </c>
      <c r="F69" s="426">
        <v>42787</v>
      </c>
      <c r="G69" s="760" t="s">
        <v>3038</v>
      </c>
      <c r="H69" s="760" t="s">
        <v>3038</v>
      </c>
      <c r="I69" s="765" t="s">
        <v>2257</v>
      </c>
      <c r="J69" s="538" t="s">
        <v>3225</v>
      </c>
      <c r="K69" s="429">
        <v>58</v>
      </c>
      <c r="L69" s="47">
        <v>781815</v>
      </c>
      <c r="M69" s="404" t="s">
        <v>3226</v>
      </c>
      <c r="N69" s="786">
        <v>25000000</v>
      </c>
      <c r="O69" s="423" t="s">
        <v>3227</v>
      </c>
      <c r="P69" s="403" t="s">
        <v>1598</v>
      </c>
      <c r="Q69" s="289" t="s">
        <v>1480</v>
      </c>
      <c r="R69" s="764" t="s">
        <v>1481</v>
      </c>
      <c r="S69" s="193">
        <v>9</v>
      </c>
      <c r="T69" s="426">
        <v>42809</v>
      </c>
      <c r="U69" s="570">
        <v>42809</v>
      </c>
      <c r="W69" s="765" t="s">
        <v>2116</v>
      </c>
      <c r="X69" s="765" t="s">
        <v>3409</v>
      </c>
      <c r="Y69" s="765" t="s">
        <v>3409</v>
      </c>
      <c r="Z69" s="765" t="s">
        <v>3410</v>
      </c>
      <c r="AA69" s="331">
        <v>91237077</v>
      </c>
      <c r="AB69" s="402"/>
      <c r="AC69" s="427">
        <v>64617</v>
      </c>
      <c r="AD69" s="426">
        <v>42809</v>
      </c>
      <c r="AE69" s="88"/>
      <c r="AF69" s="163">
        <v>25000000</v>
      </c>
      <c r="AG69" s="117"/>
      <c r="AH69" s="117"/>
      <c r="AI69" s="117">
        <f t="shared" ref="AI69:AI87" si="45">+AF69+AG69</f>
        <v>25000000</v>
      </c>
      <c r="AJ69" s="158"/>
      <c r="AK69" s="158"/>
      <c r="AL69" s="158"/>
      <c r="AM69" s="158"/>
      <c r="AN69" s="426"/>
      <c r="AO69" s="426">
        <v>42809</v>
      </c>
      <c r="AP69" s="697">
        <v>43100</v>
      </c>
      <c r="AQ69" s="7">
        <f t="shared" si="44"/>
        <v>291</v>
      </c>
      <c r="AR69" s="765" t="s">
        <v>3397</v>
      </c>
      <c r="AS69" s="291">
        <v>12724487</v>
      </c>
      <c r="AT69" s="48"/>
      <c r="AU69" s="48"/>
      <c r="AV69" s="29"/>
      <c r="AW69" s="166"/>
      <c r="AX69" s="48"/>
      <c r="AY69" s="29"/>
      <c r="AZ69" s="47"/>
      <c r="BA69" s="424"/>
      <c r="BB69" s="29"/>
      <c r="BC69" s="29"/>
      <c r="BD69" s="48"/>
      <c r="BE69" s="29"/>
      <c r="BF69" s="97"/>
      <c r="BG69" s="97"/>
      <c r="BI69" s="29"/>
      <c r="BJ69" s="48"/>
      <c r="BK69" s="29"/>
      <c r="BO69" s="424"/>
      <c r="BP69" s="424"/>
      <c r="BQ69" s="423"/>
      <c r="BR69" s="424"/>
      <c r="BS69" s="29"/>
      <c r="BT69" s="29"/>
      <c r="BU69" s="424"/>
      <c r="BV69" s="424"/>
      <c r="BW69" s="424"/>
      <c r="BX69" s="29"/>
      <c r="BY69" s="92"/>
      <c r="BZ69" s="92"/>
      <c r="CA69" s="424"/>
      <c r="CB69" s="424"/>
      <c r="CC69" s="424"/>
      <c r="CD69" s="74"/>
      <c r="CE69" s="53"/>
      <c r="CF69" s="76"/>
      <c r="CH69" s="74"/>
      <c r="CI69" s="74"/>
      <c r="CK69" s="80"/>
      <c r="CL69" s="80"/>
      <c r="CM69" s="82"/>
      <c r="CN69" s="82"/>
      <c r="CO69" s="98"/>
      <c r="CP69" s="82"/>
      <c r="CQ69" s="99"/>
      <c r="CR69" s="99"/>
      <c r="CS69" s="100"/>
      <c r="CT69" s="806"/>
      <c r="CU69" s="99"/>
      <c r="CV69" s="162"/>
    </row>
    <row r="70" spans="1:100" ht="89.25" x14ac:dyDescent="0.25">
      <c r="A70" s="219" t="s">
        <v>3045</v>
      </c>
      <c r="B70" s="658">
        <f t="shared" si="43"/>
        <v>45</v>
      </c>
      <c r="C70" s="427" t="s">
        <v>1489</v>
      </c>
      <c r="D70" s="577" t="s">
        <v>3228</v>
      </c>
      <c r="E70" s="507" t="s">
        <v>3229</v>
      </c>
      <c r="F70" s="539">
        <v>42787</v>
      </c>
      <c r="G70" s="765" t="s">
        <v>1499</v>
      </c>
      <c r="H70" s="765" t="s">
        <v>1546</v>
      </c>
      <c r="I70" s="765" t="s">
        <v>2257</v>
      </c>
      <c r="J70" s="538" t="s">
        <v>3230</v>
      </c>
      <c r="K70" s="425">
        <v>49</v>
      </c>
      <c r="L70" s="47">
        <v>801315</v>
      </c>
      <c r="M70" s="540" t="s">
        <v>1674</v>
      </c>
      <c r="N70" s="787">
        <v>15030000</v>
      </c>
      <c r="O70" s="76" t="s">
        <v>3231</v>
      </c>
      <c r="P70" s="537" t="s">
        <v>1550</v>
      </c>
      <c r="Q70" s="289" t="s">
        <v>1480</v>
      </c>
      <c r="R70" s="764" t="s">
        <v>1481</v>
      </c>
      <c r="S70" s="193">
        <v>45</v>
      </c>
      <c r="T70" s="539">
        <v>42794</v>
      </c>
      <c r="U70" s="539">
        <v>42738</v>
      </c>
      <c r="W70" s="765" t="s">
        <v>1546</v>
      </c>
      <c r="X70" s="765" t="s">
        <v>3232</v>
      </c>
      <c r="Y70" s="765" t="s">
        <v>2117</v>
      </c>
      <c r="Z70" s="765" t="s">
        <v>3233</v>
      </c>
      <c r="AA70" s="115">
        <v>51667006</v>
      </c>
      <c r="AC70" s="429">
        <v>56917</v>
      </c>
      <c r="AD70" s="426">
        <v>42794</v>
      </c>
      <c r="AE70" s="117">
        <v>1670000</v>
      </c>
      <c r="AF70" s="218">
        <v>15030000</v>
      </c>
      <c r="AG70" s="117"/>
      <c r="AH70" s="117"/>
      <c r="AI70" s="117">
        <f t="shared" si="45"/>
        <v>15030000</v>
      </c>
      <c r="AJ70" s="158" t="s">
        <v>22</v>
      </c>
      <c r="AK70" s="158" t="s">
        <v>67</v>
      </c>
      <c r="AL70" s="158" t="s">
        <v>67</v>
      </c>
      <c r="AM70" s="158" t="s">
        <v>67</v>
      </c>
      <c r="AN70" s="539" t="s">
        <v>67</v>
      </c>
      <c r="AO70" s="426">
        <v>42795</v>
      </c>
      <c r="AP70" s="697">
        <v>43039</v>
      </c>
      <c r="AQ70" s="7">
        <f t="shared" si="44"/>
        <v>244</v>
      </c>
      <c r="AR70" s="765" t="s">
        <v>2888</v>
      </c>
      <c r="AS70" s="291">
        <v>25166983</v>
      </c>
      <c r="CT70" s="806"/>
      <c r="CV70" s="221"/>
    </row>
    <row r="71" spans="1:100" s="50" customFormat="1" ht="78" customHeight="1" x14ac:dyDescent="0.25">
      <c r="A71" s="50" t="s">
        <v>3045</v>
      </c>
      <c r="B71" s="658">
        <f t="shared" si="43"/>
        <v>7</v>
      </c>
      <c r="C71" s="423" t="s">
        <v>1489</v>
      </c>
      <c r="D71" s="577" t="s">
        <v>3234</v>
      </c>
      <c r="E71" s="507" t="s">
        <v>2944</v>
      </c>
      <c r="F71" s="426">
        <v>42793</v>
      </c>
      <c r="G71" s="760" t="s">
        <v>3038</v>
      </c>
      <c r="H71" s="760" t="s">
        <v>3038</v>
      </c>
      <c r="I71" s="765" t="s">
        <v>2257</v>
      </c>
      <c r="J71" s="542" t="s">
        <v>3235</v>
      </c>
      <c r="K71" s="429">
        <v>56</v>
      </c>
      <c r="L71" s="47">
        <v>391213</v>
      </c>
      <c r="M71" s="404" t="s">
        <v>3236</v>
      </c>
      <c r="N71" s="786">
        <v>27000000</v>
      </c>
      <c r="O71" s="423" t="s">
        <v>3237</v>
      </c>
      <c r="P71" s="403" t="s">
        <v>2350</v>
      </c>
      <c r="Q71" s="289" t="s">
        <v>1480</v>
      </c>
      <c r="R71" s="764" t="s">
        <v>1481</v>
      </c>
      <c r="S71" s="193">
        <v>7</v>
      </c>
      <c r="T71" s="426">
        <v>42808</v>
      </c>
      <c r="U71" s="580">
        <v>42808</v>
      </c>
      <c r="W71" s="765" t="s">
        <v>3423</v>
      </c>
      <c r="X71" s="765" t="s">
        <v>3424</v>
      </c>
      <c r="Y71" s="765" t="s">
        <v>3272</v>
      </c>
      <c r="Z71" s="765" t="s">
        <v>3425</v>
      </c>
      <c r="AA71" s="115" t="s">
        <v>3426</v>
      </c>
      <c r="AB71" s="402"/>
      <c r="AC71" s="425">
        <v>64417</v>
      </c>
      <c r="AD71" s="426">
        <v>42808</v>
      </c>
      <c r="AE71" s="88"/>
      <c r="AF71" s="163">
        <v>27000000</v>
      </c>
      <c r="AG71" s="117"/>
      <c r="AH71" s="117"/>
      <c r="AI71" s="117">
        <f t="shared" si="45"/>
        <v>27000000</v>
      </c>
      <c r="AJ71" s="158"/>
      <c r="AK71" s="158"/>
      <c r="AL71" s="158"/>
      <c r="AM71" s="158"/>
      <c r="AN71" s="426"/>
      <c r="AO71" s="426">
        <v>42808</v>
      </c>
      <c r="AP71" s="697">
        <v>43100</v>
      </c>
      <c r="AQ71" s="7">
        <f t="shared" si="44"/>
        <v>292</v>
      </c>
      <c r="AR71" s="765" t="s">
        <v>3427</v>
      </c>
      <c r="AS71" s="291">
        <v>5825755</v>
      </c>
      <c r="AT71" s="96"/>
      <c r="AU71" s="48"/>
      <c r="AV71" s="29"/>
      <c r="AW71" s="29"/>
      <c r="AX71" s="48"/>
      <c r="AY71" s="29"/>
      <c r="AZ71" s="47"/>
      <c r="BA71" s="424"/>
      <c r="BB71" s="29"/>
      <c r="BC71" s="29"/>
      <c r="BD71" s="48"/>
      <c r="BE71" s="29"/>
      <c r="BF71" s="97"/>
      <c r="BG71" s="97"/>
      <c r="BI71" s="29"/>
      <c r="BJ71" s="48"/>
      <c r="BK71" s="29"/>
      <c r="BO71" s="424"/>
      <c r="BP71" s="424"/>
      <c r="BQ71" s="424"/>
      <c r="BR71" s="424"/>
      <c r="BS71" s="29"/>
      <c r="BT71" s="424"/>
      <c r="BU71" s="424"/>
      <c r="BV71" s="424"/>
      <c r="BW71" s="424"/>
      <c r="BX71" s="29"/>
      <c r="BY71" s="92"/>
      <c r="BZ71" s="92"/>
      <c r="CA71" s="424"/>
      <c r="CB71" s="424"/>
      <c r="CC71" s="424"/>
      <c r="CD71" s="74"/>
      <c r="CE71" s="53"/>
      <c r="CF71" s="76"/>
      <c r="CH71" s="74"/>
      <c r="CI71" s="74"/>
      <c r="CK71" s="80"/>
      <c r="CL71" s="80"/>
      <c r="CM71" s="82"/>
      <c r="CN71" s="82"/>
      <c r="CO71" s="98"/>
      <c r="CP71" s="82"/>
      <c r="CQ71" s="99"/>
      <c r="CR71" s="99"/>
      <c r="CS71" s="100"/>
      <c r="CT71" s="806"/>
      <c r="CU71" s="99"/>
      <c r="CV71" s="162"/>
    </row>
    <row r="72" spans="1:100" s="50" customFormat="1" ht="94.5" customHeight="1" x14ac:dyDescent="0.25">
      <c r="A72" s="50" t="s">
        <v>3045</v>
      </c>
      <c r="B72" s="658">
        <f t="shared" si="43"/>
        <v>74</v>
      </c>
      <c r="C72" s="423" t="s">
        <v>2164</v>
      </c>
      <c r="D72" s="390" t="s">
        <v>3238</v>
      </c>
      <c r="E72" s="120" t="s">
        <v>3239</v>
      </c>
      <c r="F72" s="426">
        <v>42789</v>
      </c>
      <c r="G72" s="760" t="s">
        <v>1499</v>
      </c>
      <c r="H72" s="760" t="s">
        <v>1659</v>
      </c>
      <c r="I72" s="768" t="s">
        <v>2257</v>
      </c>
      <c r="J72" s="542" t="s">
        <v>3240</v>
      </c>
      <c r="K72" s="429">
        <v>82</v>
      </c>
      <c r="L72" s="47">
        <v>781316</v>
      </c>
      <c r="M72" s="404" t="s">
        <v>3226</v>
      </c>
      <c r="N72" s="630">
        <v>1459360667</v>
      </c>
      <c r="O72" s="423" t="s">
        <v>3241</v>
      </c>
      <c r="P72" s="403" t="s">
        <v>3011</v>
      </c>
      <c r="Q72" s="289" t="s">
        <v>3502</v>
      </c>
      <c r="R72" s="764" t="s">
        <v>1480</v>
      </c>
      <c r="S72" s="193">
        <v>74</v>
      </c>
      <c r="T72" s="426">
        <v>42825</v>
      </c>
      <c r="U72" s="426">
        <v>42798</v>
      </c>
      <c r="W72" s="765" t="s">
        <v>1659</v>
      </c>
      <c r="X72" s="765" t="s">
        <v>3424</v>
      </c>
      <c r="Y72" s="765" t="s">
        <v>3272</v>
      </c>
      <c r="Z72" s="765" t="s">
        <v>3528</v>
      </c>
      <c r="AA72" s="115" t="s">
        <v>3529</v>
      </c>
      <c r="AB72" s="402"/>
      <c r="AC72" s="425">
        <v>77717</v>
      </c>
      <c r="AD72" s="426">
        <v>42825</v>
      </c>
      <c r="AE72" s="88"/>
      <c r="AF72" s="163">
        <v>1459380667</v>
      </c>
      <c r="AG72" s="117"/>
      <c r="AH72" s="117"/>
      <c r="AI72" s="117">
        <f t="shared" si="45"/>
        <v>1459380667</v>
      </c>
      <c r="AJ72" s="158" t="s">
        <v>3579</v>
      </c>
      <c r="AK72" s="158" t="s">
        <v>1898</v>
      </c>
      <c r="AL72" s="158" t="s">
        <v>3488</v>
      </c>
      <c r="AM72" s="158"/>
      <c r="AN72" s="426"/>
      <c r="AO72" s="426">
        <v>42825</v>
      </c>
      <c r="AP72" s="426">
        <v>43099</v>
      </c>
      <c r="AQ72" s="597">
        <f t="shared" si="44"/>
        <v>274</v>
      </c>
      <c r="AR72" s="765" t="s">
        <v>3530</v>
      </c>
      <c r="AS72" s="638">
        <v>36551065</v>
      </c>
      <c r="AT72" s="48"/>
      <c r="AU72" s="48"/>
      <c r="AV72" s="29"/>
      <c r="AW72" s="166"/>
      <c r="AX72" s="48"/>
      <c r="AY72" s="29"/>
      <c r="AZ72" s="47"/>
      <c r="BA72" s="424"/>
      <c r="BB72" s="29"/>
      <c r="BC72" s="29"/>
      <c r="BD72" s="48"/>
      <c r="BE72" s="29"/>
      <c r="BF72" s="97"/>
      <c r="BG72" s="97"/>
      <c r="BI72" s="29"/>
      <c r="BJ72" s="48"/>
      <c r="BK72" s="29"/>
      <c r="BO72" s="424"/>
      <c r="BP72" s="424"/>
      <c r="BQ72" s="423"/>
      <c r="BR72" s="424"/>
      <c r="BS72" s="29"/>
      <c r="BT72" s="29"/>
      <c r="BU72" s="424"/>
      <c r="BV72" s="424"/>
      <c r="BW72" s="424"/>
      <c r="BX72" s="29"/>
      <c r="BY72" s="92"/>
      <c r="BZ72" s="92"/>
      <c r="CA72" s="424"/>
      <c r="CB72" s="424"/>
      <c r="CC72" s="424"/>
      <c r="CD72" s="74"/>
      <c r="CE72" s="53"/>
      <c r="CF72" s="76"/>
      <c r="CH72" s="74"/>
      <c r="CI72" s="74"/>
      <c r="CK72" s="80"/>
      <c r="CL72" s="80"/>
      <c r="CM72" s="82"/>
      <c r="CN72" s="82"/>
      <c r="CO72" s="98"/>
      <c r="CP72" s="82"/>
      <c r="CQ72" s="99"/>
      <c r="CR72" s="99"/>
      <c r="CS72" s="100"/>
      <c r="CT72" s="806"/>
      <c r="CU72" s="99"/>
      <c r="CV72" s="162"/>
    </row>
    <row r="73" spans="1:100" s="50" customFormat="1" ht="51" x14ac:dyDescent="0.25">
      <c r="A73" s="50" t="s">
        <v>3045</v>
      </c>
      <c r="B73" s="658">
        <f t="shared" si="43"/>
        <v>79</v>
      </c>
      <c r="C73" s="423" t="s">
        <v>2164</v>
      </c>
      <c r="D73" s="390" t="s">
        <v>3242</v>
      </c>
      <c r="E73" s="507" t="s">
        <v>3243</v>
      </c>
      <c r="F73" s="426">
        <v>42794</v>
      </c>
      <c r="G73" s="760" t="s">
        <v>1499</v>
      </c>
      <c r="H73" s="760" t="s">
        <v>1525</v>
      </c>
      <c r="I73" s="765" t="s">
        <v>3127</v>
      </c>
      <c r="J73" s="552" t="s">
        <v>3428</v>
      </c>
      <c r="K73" s="429">
        <v>211</v>
      </c>
      <c r="L73" s="47">
        <v>861116</v>
      </c>
      <c r="M73" s="404" t="s">
        <v>3244</v>
      </c>
      <c r="N73" s="630">
        <v>30000000</v>
      </c>
      <c r="O73" s="423" t="s">
        <v>3245</v>
      </c>
      <c r="P73" s="541" t="s">
        <v>3246</v>
      </c>
      <c r="Q73" s="289" t="s">
        <v>1480</v>
      </c>
      <c r="R73" s="764" t="s">
        <v>3502</v>
      </c>
      <c r="S73" s="193">
        <v>79</v>
      </c>
      <c r="T73" s="733">
        <v>42832</v>
      </c>
      <c r="U73" s="708">
        <v>42832</v>
      </c>
      <c r="W73" s="765" t="s">
        <v>3221</v>
      </c>
      <c r="X73" s="765" t="s">
        <v>3669</v>
      </c>
      <c r="Y73" s="765" t="s">
        <v>3669</v>
      </c>
      <c r="Z73" s="765" t="s">
        <v>2167</v>
      </c>
      <c r="AA73" s="330" t="s">
        <v>3670</v>
      </c>
      <c r="AB73" s="402"/>
      <c r="AC73" s="425">
        <v>81817</v>
      </c>
      <c r="AD73" s="426">
        <v>42832</v>
      </c>
      <c r="AE73" s="88"/>
      <c r="AF73" s="163">
        <v>30000000</v>
      </c>
      <c r="AG73" s="117"/>
      <c r="AH73" s="117"/>
      <c r="AI73" s="117">
        <f t="shared" si="45"/>
        <v>30000000</v>
      </c>
      <c r="AJ73" s="158"/>
      <c r="AK73" s="158"/>
      <c r="AL73" s="158"/>
      <c r="AM73" s="158"/>
      <c r="AN73" s="426"/>
      <c r="AO73" s="426">
        <v>42832</v>
      </c>
      <c r="AP73" s="708">
        <v>43069</v>
      </c>
      <c r="AQ73" s="711">
        <f t="shared" si="44"/>
        <v>237</v>
      </c>
      <c r="AR73" s="765" t="s">
        <v>101</v>
      </c>
      <c r="AS73" s="616">
        <v>52206863</v>
      </c>
      <c r="AT73" s="48"/>
      <c r="AU73" s="48"/>
      <c r="AV73" s="29"/>
      <c r="AW73" s="166"/>
      <c r="AX73" s="48"/>
      <c r="AY73" s="29"/>
      <c r="AZ73" s="47"/>
      <c r="BA73" s="424"/>
      <c r="BB73" s="29"/>
      <c r="BC73" s="29"/>
      <c r="BD73" s="48"/>
      <c r="BE73" s="29"/>
      <c r="BF73" s="97"/>
      <c r="BG73" s="97"/>
      <c r="BI73" s="29"/>
      <c r="BJ73" s="48"/>
      <c r="BK73" s="29"/>
      <c r="BO73" s="424"/>
      <c r="BP73" s="424"/>
      <c r="BQ73" s="423"/>
      <c r="BR73" s="424"/>
      <c r="BS73" s="29"/>
      <c r="BT73" s="29"/>
      <c r="BU73" s="424"/>
      <c r="BV73" s="424"/>
      <c r="BW73" s="424"/>
      <c r="BX73" s="29"/>
      <c r="BY73" s="92"/>
      <c r="BZ73" s="92"/>
      <c r="CA73" s="424"/>
      <c r="CB73" s="424"/>
      <c r="CC73" s="424"/>
      <c r="CD73" s="74"/>
      <c r="CE73" s="53"/>
      <c r="CF73" s="76"/>
      <c r="CH73" s="74"/>
      <c r="CI73" s="74"/>
      <c r="CK73" s="80"/>
      <c r="CL73" s="80"/>
      <c r="CM73" s="82"/>
      <c r="CN73" s="82"/>
      <c r="CO73" s="98"/>
      <c r="CP73" s="82"/>
      <c r="CQ73" s="99"/>
      <c r="CR73" s="99"/>
      <c r="CS73" s="100"/>
      <c r="CT73" s="806"/>
      <c r="CU73" s="99"/>
      <c r="CV73" s="162"/>
    </row>
    <row r="74" spans="1:100" s="50" customFormat="1" ht="76.5" x14ac:dyDescent="0.25">
      <c r="A74" s="50" t="s">
        <v>3045</v>
      </c>
      <c r="B74" s="658">
        <f t="shared" si="43"/>
        <v>49</v>
      </c>
      <c r="C74" s="423" t="s">
        <v>2164</v>
      </c>
      <c r="D74" s="390" t="s">
        <v>3247</v>
      </c>
      <c r="E74" s="507" t="s">
        <v>3248</v>
      </c>
      <c r="F74" s="426">
        <v>42790</v>
      </c>
      <c r="G74" s="760" t="s">
        <v>1499</v>
      </c>
      <c r="H74" s="760" t="s">
        <v>3126</v>
      </c>
      <c r="I74" s="765" t="s">
        <v>3127</v>
      </c>
      <c r="J74" s="542" t="s">
        <v>3249</v>
      </c>
      <c r="K74" s="429">
        <v>213</v>
      </c>
      <c r="L74" s="47">
        <v>801615</v>
      </c>
      <c r="M74" s="543" t="s">
        <v>1674</v>
      </c>
      <c r="N74" s="786">
        <v>22680000</v>
      </c>
      <c r="O74" s="423" t="s">
        <v>3032</v>
      </c>
      <c r="P74" s="541" t="s">
        <v>1487</v>
      </c>
      <c r="Q74" s="289" t="s">
        <v>1480</v>
      </c>
      <c r="R74" s="764" t="s">
        <v>1481</v>
      </c>
      <c r="S74" s="193">
        <v>49</v>
      </c>
      <c r="T74" s="426">
        <v>42795</v>
      </c>
      <c r="U74" s="426">
        <v>42800</v>
      </c>
      <c r="W74" s="765" t="s">
        <v>3221</v>
      </c>
      <c r="X74" s="765" t="s">
        <v>1484</v>
      </c>
      <c r="Y74" s="765" t="s">
        <v>1484</v>
      </c>
      <c r="Z74" s="765" t="s">
        <v>3289</v>
      </c>
      <c r="AA74" s="330">
        <v>52933875</v>
      </c>
      <c r="AB74" s="402"/>
      <c r="AC74" s="425">
        <v>57317</v>
      </c>
      <c r="AD74" s="426">
        <v>42795</v>
      </c>
      <c r="AF74" s="88">
        <v>22680000</v>
      </c>
      <c r="AG74" s="117"/>
      <c r="AH74" s="117"/>
      <c r="AI74" s="117">
        <f t="shared" si="45"/>
        <v>22680000</v>
      </c>
      <c r="AJ74" s="158" t="s">
        <v>22</v>
      </c>
      <c r="AK74" s="158" t="s">
        <v>67</v>
      </c>
      <c r="AL74" s="158" t="s">
        <v>67</v>
      </c>
      <c r="AM74" s="158" t="s">
        <v>67</v>
      </c>
      <c r="AN74" s="548" t="s">
        <v>67</v>
      </c>
      <c r="AO74" s="426">
        <v>42800</v>
      </c>
      <c r="AP74" s="697">
        <v>43100</v>
      </c>
      <c r="AQ74" s="7">
        <f t="shared" si="44"/>
        <v>300</v>
      </c>
      <c r="AR74" s="765" t="s">
        <v>733</v>
      </c>
      <c r="AS74" s="291">
        <v>52544180</v>
      </c>
      <c r="AT74" s="48"/>
      <c r="AU74" s="48"/>
      <c r="AV74" s="29"/>
      <c r="AW74" s="166"/>
      <c r="AX74" s="48"/>
      <c r="AY74" s="29"/>
      <c r="AZ74" s="47"/>
      <c r="BA74" s="424"/>
      <c r="BB74" s="29"/>
      <c r="BC74" s="29"/>
      <c r="BD74" s="48"/>
      <c r="BE74" s="29"/>
      <c r="BF74" s="97"/>
      <c r="BG74" s="97"/>
      <c r="BI74" s="29"/>
      <c r="BJ74" s="48"/>
      <c r="BK74" s="29"/>
      <c r="BO74" s="424"/>
      <c r="BP74" s="424"/>
      <c r="BQ74" s="423"/>
      <c r="BR74" s="424"/>
      <c r="BS74" s="29"/>
      <c r="BT74" s="29"/>
      <c r="BU74" s="424"/>
      <c r="BV74" s="424"/>
      <c r="BW74" s="424"/>
      <c r="BX74" s="29"/>
      <c r="BY74" s="92"/>
      <c r="BZ74" s="92"/>
      <c r="CA74" s="424"/>
      <c r="CB74" s="424"/>
      <c r="CC74" s="424"/>
      <c r="CD74" s="74"/>
      <c r="CE74" s="53"/>
      <c r="CF74" s="76"/>
      <c r="CH74" s="74"/>
      <c r="CI74" s="74"/>
      <c r="CK74" s="80"/>
      <c r="CL74" s="80"/>
      <c r="CM74" s="82"/>
      <c r="CN74" s="82"/>
      <c r="CO74" s="98"/>
      <c r="CP74" s="82"/>
      <c r="CQ74" s="99"/>
      <c r="CR74" s="99"/>
      <c r="CS74" s="100"/>
      <c r="CT74" s="806"/>
      <c r="CU74" s="99"/>
      <c r="CV74" s="162"/>
    </row>
    <row r="75" spans="1:100" ht="89.25" x14ac:dyDescent="0.25">
      <c r="A75" s="219" t="s">
        <v>3045</v>
      </c>
      <c r="B75" s="658">
        <f t="shared" si="43"/>
        <v>62</v>
      </c>
      <c r="C75" s="427" t="s">
        <v>1610</v>
      </c>
      <c r="D75" s="390" t="s">
        <v>3251</v>
      </c>
      <c r="E75" s="507" t="s">
        <v>3250</v>
      </c>
      <c r="F75" s="426">
        <v>42790</v>
      </c>
      <c r="G75" s="760" t="s">
        <v>1499</v>
      </c>
      <c r="H75" s="760" t="s">
        <v>1659</v>
      </c>
      <c r="I75" s="121" t="s">
        <v>1743</v>
      </c>
      <c r="J75" s="542" t="s">
        <v>3252</v>
      </c>
      <c r="K75" s="425">
        <v>44</v>
      </c>
      <c r="L75" s="47">
        <v>901115</v>
      </c>
      <c r="M75" s="28" t="s">
        <v>3253</v>
      </c>
      <c r="N75" s="787">
        <v>18000000</v>
      </c>
      <c r="O75" s="76" t="s">
        <v>3254</v>
      </c>
      <c r="P75" s="395" t="s">
        <v>1863</v>
      </c>
      <c r="Q75" s="289" t="s">
        <v>1480</v>
      </c>
      <c r="R75" s="764" t="s">
        <v>1481</v>
      </c>
      <c r="S75" s="193">
        <v>62</v>
      </c>
      <c r="T75" s="426">
        <v>42818</v>
      </c>
      <c r="U75" s="580">
        <v>42818</v>
      </c>
      <c r="W75" s="765" t="s">
        <v>1659</v>
      </c>
      <c r="X75" s="765" t="s">
        <v>1484</v>
      </c>
      <c r="Y75" s="765" t="s">
        <v>1484</v>
      </c>
      <c r="Z75" s="765" t="s">
        <v>3429</v>
      </c>
      <c r="AA75" s="115" t="s">
        <v>3430</v>
      </c>
      <c r="AC75" s="429">
        <v>69917</v>
      </c>
      <c r="AD75" s="426">
        <v>42818</v>
      </c>
      <c r="AE75" s="117"/>
      <c r="AF75" s="218">
        <v>18000000</v>
      </c>
      <c r="AG75" s="117"/>
      <c r="AH75" s="117"/>
      <c r="AI75" s="117">
        <f t="shared" si="45"/>
        <v>18000000</v>
      </c>
      <c r="AN75" s="426"/>
      <c r="AO75" s="426">
        <v>42818</v>
      </c>
      <c r="AP75" s="697">
        <v>43100</v>
      </c>
      <c r="AQ75" s="7">
        <f t="shared" si="44"/>
        <v>282</v>
      </c>
      <c r="AR75" s="765" t="s">
        <v>101</v>
      </c>
      <c r="AS75" s="291">
        <v>52206863</v>
      </c>
      <c r="CT75" s="806"/>
      <c r="CV75" s="221"/>
    </row>
    <row r="76" spans="1:100" ht="51" x14ac:dyDescent="0.25">
      <c r="A76" s="219" t="s">
        <v>3045</v>
      </c>
      <c r="B76" s="658">
        <f t="shared" si="43"/>
        <v>76</v>
      </c>
      <c r="C76" s="427" t="s">
        <v>1610</v>
      </c>
      <c r="D76" s="390" t="s">
        <v>3251</v>
      </c>
      <c r="E76" s="507" t="s">
        <v>3255</v>
      </c>
      <c r="F76" s="426">
        <v>42794</v>
      </c>
      <c r="G76" s="765" t="s">
        <v>1499</v>
      </c>
      <c r="H76" s="760" t="s">
        <v>1525</v>
      </c>
      <c r="I76" s="121" t="s">
        <v>1743</v>
      </c>
      <c r="J76" s="542" t="s">
        <v>3256</v>
      </c>
      <c r="K76" s="425">
        <v>209</v>
      </c>
      <c r="L76" s="47">
        <v>861116</v>
      </c>
      <c r="M76" s="28" t="s">
        <v>3244</v>
      </c>
      <c r="N76" s="74">
        <v>45000000</v>
      </c>
      <c r="O76" s="76" t="s">
        <v>3257</v>
      </c>
      <c r="P76" s="395" t="s">
        <v>3246</v>
      </c>
      <c r="Q76" s="762" t="s">
        <v>1480</v>
      </c>
      <c r="R76" s="764" t="s">
        <v>3502</v>
      </c>
      <c r="S76" s="193">
        <v>76</v>
      </c>
      <c r="T76" s="733">
        <v>42831</v>
      </c>
      <c r="U76" s="708">
        <v>42831</v>
      </c>
      <c r="W76" s="765" t="s">
        <v>3221</v>
      </c>
      <c r="X76" s="765" t="s">
        <v>3669</v>
      </c>
      <c r="Y76" s="765" t="s">
        <v>3669</v>
      </c>
      <c r="Z76" s="765" t="s">
        <v>2167</v>
      </c>
      <c r="AA76" s="646" t="s">
        <v>3670</v>
      </c>
      <c r="AC76" s="429">
        <v>80117</v>
      </c>
      <c r="AD76" s="426">
        <v>42831</v>
      </c>
      <c r="AE76" s="117"/>
      <c r="AF76" s="218">
        <v>45000000</v>
      </c>
      <c r="AG76" s="396"/>
      <c r="AH76" s="396"/>
      <c r="AI76" s="117">
        <f t="shared" si="45"/>
        <v>45000000</v>
      </c>
      <c r="AJ76" s="158"/>
      <c r="AK76" s="158"/>
      <c r="AL76" s="158"/>
      <c r="AM76" s="158"/>
      <c r="AN76" s="426"/>
      <c r="AO76" s="426">
        <v>42831</v>
      </c>
      <c r="AP76" s="426">
        <v>43069</v>
      </c>
      <c r="AQ76" s="29">
        <f t="shared" si="44"/>
        <v>238</v>
      </c>
      <c r="AR76" s="765" t="s">
        <v>101</v>
      </c>
      <c r="AS76" s="616">
        <v>52206863</v>
      </c>
      <c r="AT76" s="96"/>
      <c r="AU76" s="48"/>
      <c r="AV76" s="29"/>
      <c r="AW76" s="29"/>
      <c r="AX76" s="48"/>
      <c r="AY76" s="29"/>
      <c r="AZ76" s="47"/>
      <c r="BA76" s="424"/>
      <c r="BB76" s="29"/>
      <c r="BC76" s="29"/>
      <c r="BD76" s="48"/>
      <c r="BE76" s="29"/>
      <c r="BF76" s="97"/>
      <c r="BG76" s="97"/>
      <c r="BI76" s="29"/>
      <c r="BJ76" s="48"/>
      <c r="BK76" s="29"/>
      <c r="BO76" s="424"/>
      <c r="BP76" s="424"/>
      <c r="BQ76" s="424"/>
      <c r="BR76" s="424"/>
      <c r="BS76" s="29"/>
      <c r="BT76" s="424"/>
      <c r="BU76" s="424"/>
      <c r="BV76" s="424"/>
      <c r="BW76" s="424"/>
      <c r="BX76" s="29"/>
      <c r="CA76" s="424"/>
      <c r="CB76" s="424"/>
      <c r="CC76" s="424"/>
      <c r="CD76" s="74"/>
      <c r="CH76" s="74"/>
      <c r="CI76" s="74"/>
      <c r="CJ76" s="50"/>
      <c r="CK76" s="80"/>
      <c r="CL76" s="80"/>
      <c r="CM76" s="82"/>
      <c r="CN76" s="82"/>
      <c r="CO76" s="98"/>
      <c r="CP76" s="82"/>
      <c r="CQ76" s="99"/>
      <c r="CR76" s="99"/>
      <c r="CS76" s="100"/>
      <c r="CT76" s="806"/>
    </row>
    <row r="77" spans="1:100" ht="38.25" x14ac:dyDescent="0.25">
      <c r="A77" s="219" t="s">
        <v>3045</v>
      </c>
      <c r="B77" s="658">
        <f t="shared" si="43"/>
        <v>72</v>
      </c>
      <c r="C77" s="427" t="s">
        <v>1610</v>
      </c>
      <c r="D77" s="390" t="s">
        <v>3258</v>
      </c>
      <c r="E77" s="507" t="s">
        <v>3259</v>
      </c>
      <c r="F77" s="426">
        <v>42794</v>
      </c>
      <c r="G77" s="765" t="s">
        <v>1499</v>
      </c>
      <c r="H77" s="760" t="s">
        <v>1659</v>
      </c>
      <c r="I77" s="768" t="s">
        <v>2257</v>
      </c>
      <c r="J77" s="225" t="s">
        <v>3260</v>
      </c>
      <c r="K77" s="425">
        <v>63</v>
      </c>
      <c r="L77" s="47">
        <v>708022</v>
      </c>
      <c r="M77" s="28" t="s">
        <v>3226</v>
      </c>
      <c r="N77" s="74">
        <v>352213693</v>
      </c>
      <c r="O77" s="76" t="s">
        <v>3261</v>
      </c>
      <c r="P77" s="395" t="s">
        <v>3262</v>
      </c>
      <c r="Q77" s="289" t="s">
        <v>1480</v>
      </c>
      <c r="R77" s="764" t="s">
        <v>1481</v>
      </c>
      <c r="S77" s="193">
        <v>72</v>
      </c>
      <c r="T77" s="426">
        <v>42824</v>
      </c>
      <c r="U77" s="701">
        <v>42824</v>
      </c>
      <c r="W77" s="765" t="s">
        <v>1659</v>
      </c>
      <c r="X77" s="765" t="s">
        <v>1866</v>
      </c>
      <c r="Y77" s="765" t="s">
        <v>1866</v>
      </c>
      <c r="Z77" s="765" t="s">
        <v>3528</v>
      </c>
      <c r="AA77" s="115" t="s">
        <v>3529</v>
      </c>
      <c r="AC77" s="429">
        <v>77317</v>
      </c>
      <c r="AD77" s="426">
        <v>42824</v>
      </c>
      <c r="AE77" s="117"/>
      <c r="AF77" s="218">
        <v>352213693</v>
      </c>
      <c r="AG77" s="117"/>
      <c r="AH77" s="117"/>
      <c r="AI77" s="117">
        <f t="shared" si="45"/>
        <v>352213693</v>
      </c>
      <c r="AJ77" s="630" t="s">
        <v>22</v>
      </c>
      <c r="AK77" s="630" t="s">
        <v>67</v>
      </c>
      <c r="AL77" s="630" t="s">
        <v>67</v>
      </c>
      <c r="AM77" s="630" t="s">
        <v>67</v>
      </c>
      <c r="AN77" s="701" t="s">
        <v>67</v>
      </c>
      <c r="AO77" s="426">
        <v>42825</v>
      </c>
      <c r="AP77" s="426">
        <v>43099</v>
      </c>
      <c r="AQ77" s="29">
        <f t="shared" si="44"/>
        <v>274</v>
      </c>
      <c r="AR77" s="765" t="s">
        <v>3530</v>
      </c>
      <c r="AS77" s="641">
        <v>36551065</v>
      </c>
      <c r="AT77" s="48"/>
      <c r="AU77" s="48"/>
      <c r="AV77" s="29"/>
      <c r="AW77" s="166"/>
      <c r="AX77" s="48"/>
      <c r="AY77" s="29"/>
      <c r="AZ77" s="47"/>
      <c r="BA77" s="424"/>
      <c r="BB77" s="29"/>
      <c r="BC77" s="29"/>
      <c r="BD77" s="48"/>
      <c r="BE77" s="29"/>
      <c r="BF77" s="97"/>
      <c r="BG77" s="97"/>
      <c r="BI77" s="29"/>
      <c r="BJ77" s="48"/>
      <c r="BK77" s="29"/>
      <c r="BO77" s="424"/>
      <c r="BP77" s="424"/>
      <c r="BQ77" s="423"/>
      <c r="BR77" s="424"/>
      <c r="BS77" s="29"/>
      <c r="BT77" s="29"/>
      <c r="BU77" s="424"/>
      <c r="BV77" s="424"/>
      <c r="BW77" s="424"/>
      <c r="BX77" s="29"/>
      <c r="CA77" s="424"/>
      <c r="CB77" s="424"/>
      <c r="CC77" s="424"/>
      <c r="CD77" s="74"/>
      <c r="CH77" s="74"/>
      <c r="CI77" s="74"/>
      <c r="CJ77" s="50"/>
      <c r="CK77" s="80"/>
      <c r="CL77" s="80"/>
      <c r="CM77" s="82"/>
      <c r="CN77" s="82"/>
      <c r="CO77" s="98"/>
      <c r="CP77" s="82"/>
      <c r="CQ77" s="99"/>
      <c r="CR77" s="99"/>
      <c r="CS77" s="100"/>
      <c r="CT77" s="806"/>
      <c r="CU77" s="99"/>
      <c r="CV77" s="162"/>
    </row>
    <row r="78" spans="1:100" ht="51" x14ac:dyDescent="0.25">
      <c r="A78" s="219" t="s">
        <v>3045</v>
      </c>
      <c r="B78" s="658">
        <f t="shared" si="43"/>
        <v>11</v>
      </c>
      <c r="C78" s="427" t="s">
        <v>1610</v>
      </c>
      <c r="D78" s="390" t="s">
        <v>3263</v>
      </c>
      <c r="E78" s="507" t="s">
        <v>2958</v>
      </c>
      <c r="F78" s="426">
        <v>42794</v>
      </c>
      <c r="G78" s="760" t="s">
        <v>3038</v>
      </c>
      <c r="H78" s="760" t="s">
        <v>3038</v>
      </c>
      <c r="I78" s="765" t="s">
        <v>2257</v>
      </c>
      <c r="J78" s="28" t="s">
        <v>3264</v>
      </c>
      <c r="K78" s="425">
        <v>125</v>
      </c>
      <c r="L78" s="47">
        <v>781815</v>
      </c>
      <c r="M78" s="28" t="s">
        <v>3226</v>
      </c>
      <c r="N78" s="787">
        <v>33000000</v>
      </c>
      <c r="O78" s="76" t="s">
        <v>3265</v>
      </c>
      <c r="P78" s="541" t="s">
        <v>1598</v>
      </c>
      <c r="Q78" s="289" t="s">
        <v>1480</v>
      </c>
      <c r="R78" s="764" t="s">
        <v>1481</v>
      </c>
      <c r="S78" s="193">
        <v>11</v>
      </c>
      <c r="T78" s="426">
        <v>42817</v>
      </c>
      <c r="U78" s="580">
        <v>42817</v>
      </c>
      <c r="W78" s="765" t="s">
        <v>2116</v>
      </c>
      <c r="X78" s="765" t="s">
        <v>1484</v>
      </c>
      <c r="Y78" s="765" t="s">
        <v>1484</v>
      </c>
      <c r="Z78" s="765" t="s">
        <v>3431</v>
      </c>
      <c r="AA78" s="115" t="s">
        <v>3432</v>
      </c>
      <c r="AC78" s="429">
        <v>67617</v>
      </c>
      <c r="AD78" s="426">
        <v>42817</v>
      </c>
      <c r="AE78" s="117"/>
      <c r="AF78" s="117">
        <v>33000000</v>
      </c>
      <c r="AG78" s="117"/>
      <c r="AH78" s="117"/>
      <c r="AI78" s="117">
        <f t="shared" si="45"/>
        <v>33000000</v>
      </c>
      <c r="AJ78" s="158"/>
      <c r="AK78" s="158"/>
      <c r="AL78" s="158"/>
      <c r="AM78" s="158"/>
      <c r="AN78" s="426"/>
      <c r="AO78" s="426">
        <v>42817</v>
      </c>
      <c r="AP78" s="697">
        <v>43100</v>
      </c>
      <c r="AQ78" s="7">
        <f>AP78-AO78</f>
        <v>283</v>
      </c>
      <c r="AR78" s="765" t="s">
        <v>70</v>
      </c>
      <c r="AS78" s="291">
        <v>79247452</v>
      </c>
      <c r="CT78" s="806"/>
      <c r="CV78" s="221"/>
    </row>
    <row r="79" spans="1:100" s="50" customFormat="1" ht="78.75" customHeight="1" x14ac:dyDescent="0.25">
      <c r="A79" s="50" t="s">
        <v>2404</v>
      </c>
      <c r="B79" s="658">
        <f t="shared" si="43"/>
        <v>69</v>
      </c>
      <c r="C79" s="544" t="s">
        <v>1609</v>
      </c>
      <c r="D79" s="390" t="s">
        <v>3290</v>
      </c>
      <c r="E79" s="507" t="s">
        <v>3291</v>
      </c>
      <c r="F79" s="426">
        <v>42793</v>
      </c>
      <c r="G79" s="760" t="s">
        <v>1499</v>
      </c>
      <c r="H79" s="760" t="s">
        <v>1525</v>
      </c>
      <c r="I79" s="121" t="s">
        <v>1743</v>
      </c>
      <c r="J79" s="497" t="s">
        <v>3292</v>
      </c>
      <c r="K79" s="429">
        <v>96</v>
      </c>
      <c r="L79" s="47">
        <v>861116</v>
      </c>
      <c r="M79" s="404" t="s">
        <v>3244</v>
      </c>
      <c r="N79" s="630">
        <v>55000000</v>
      </c>
      <c r="O79" s="423" t="s">
        <v>3293</v>
      </c>
      <c r="P79" s="545" t="s">
        <v>3246</v>
      </c>
      <c r="Q79" s="289" t="s">
        <v>1480</v>
      </c>
      <c r="R79" s="764" t="s">
        <v>1481</v>
      </c>
      <c r="S79" s="193">
        <v>69</v>
      </c>
      <c r="T79" s="426">
        <v>42823</v>
      </c>
      <c r="U79" s="426">
        <v>43069</v>
      </c>
      <c r="W79" s="765" t="s">
        <v>1483</v>
      </c>
      <c r="X79" s="765" t="s">
        <v>1484</v>
      </c>
      <c r="Y79" s="765" t="s">
        <v>1484</v>
      </c>
      <c r="Z79" s="765" t="s">
        <v>2169</v>
      </c>
      <c r="AA79" s="330" t="s">
        <v>3533</v>
      </c>
      <c r="AB79" s="402"/>
      <c r="AC79" s="425">
        <v>76717</v>
      </c>
      <c r="AD79" s="426">
        <v>42823</v>
      </c>
      <c r="AE79" s="88"/>
      <c r="AF79" s="218">
        <v>55000000</v>
      </c>
      <c r="AG79" s="117"/>
      <c r="AH79" s="117"/>
      <c r="AI79" s="117">
        <f t="shared" si="45"/>
        <v>55000000</v>
      </c>
      <c r="AJ79" s="630" t="s">
        <v>22</v>
      </c>
      <c r="AK79" s="630" t="s">
        <v>67</v>
      </c>
      <c r="AL79" s="630" t="s">
        <v>67</v>
      </c>
      <c r="AM79" s="630" t="s">
        <v>67</v>
      </c>
      <c r="AN79" s="701" t="s">
        <v>67</v>
      </c>
      <c r="AO79" s="426">
        <v>42823</v>
      </c>
      <c r="AP79" s="426">
        <v>43069</v>
      </c>
      <c r="AQ79" s="29">
        <f t="shared" si="44"/>
        <v>246</v>
      </c>
      <c r="AR79" s="765" t="s">
        <v>101</v>
      </c>
      <c r="AS79" s="641">
        <v>52206863</v>
      </c>
      <c r="AT79" s="48"/>
      <c r="AU79" s="48"/>
      <c r="AV79" s="29"/>
      <c r="AW79" s="166"/>
      <c r="AX79" s="48"/>
      <c r="AY79" s="29"/>
      <c r="AZ79" s="47"/>
      <c r="BA79" s="424"/>
      <c r="BB79" s="29"/>
      <c r="BC79" s="29"/>
      <c r="BD79" s="48"/>
      <c r="BE79" s="29"/>
      <c r="BF79" s="97"/>
      <c r="BG79" s="97"/>
      <c r="BI79" s="29"/>
      <c r="BJ79" s="48"/>
      <c r="BK79" s="29"/>
      <c r="BO79" s="424"/>
      <c r="BP79" s="424"/>
      <c r="BQ79" s="423"/>
      <c r="BR79" s="424"/>
      <c r="BS79" s="29"/>
      <c r="BT79" s="29"/>
      <c r="BU79" s="424"/>
      <c r="BV79" s="424"/>
      <c r="BW79" s="424"/>
      <c r="BX79" s="29"/>
      <c r="BY79" s="92"/>
      <c r="BZ79" s="92"/>
      <c r="CA79" s="424"/>
      <c r="CB79" s="424"/>
      <c r="CC79" s="424"/>
      <c r="CD79" s="74"/>
      <c r="CE79" s="53"/>
      <c r="CF79" s="76"/>
      <c r="CH79" s="74"/>
      <c r="CI79" s="74"/>
      <c r="CK79" s="80"/>
      <c r="CL79" s="80"/>
      <c r="CM79" s="82"/>
      <c r="CN79" s="82"/>
      <c r="CO79" s="98"/>
      <c r="CP79" s="82"/>
      <c r="CQ79" s="99"/>
      <c r="CR79" s="99"/>
      <c r="CS79" s="100"/>
      <c r="CT79" s="806"/>
      <c r="CU79" s="99"/>
      <c r="CV79" s="162"/>
    </row>
    <row r="80" spans="1:100" s="50" customFormat="1" ht="38.25" x14ac:dyDescent="0.25">
      <c r="A80" s="50" t="s">
        <v>2404</v>
      </c>
      <c r="B80" s="658">
        <f t="shared" si="43"/>
        <v>59</v>
      </c>
      <c r="C80" s="544" t="s">
        <v>1609</v>
      </c>
      <c r="D80" s="390" t="s">
        <v>3294</v>
      </c>
      <c r="E80" s="507" t="s">
        <v>3295</v>
      </c>
      <c r="F80" s="548">
        <v>42793</v>
      </c>
      <c r="G80" s="760" t="s">
        <v>1499</v>
      </c>
      <c r="H80" s="760" t="s">
        <v>1525</v>
      </c>
      <c r="I80" s="121" t="s">
        <v>1743</v>
      </c>
      <c r="J80" s="497" t="s">
        <v>3296</v>
      </c>
      <c r="K80" s="429">
        <v>95</v>
      </c>
      <c r="L80" s="47">
        <v>861117</v>
      </c>
      <c r="M80" s="546" t="s">
        <v>3244</v>
      </c>
      <c r="N80" s="786">
        <v>280000000</v>
      </c>
      <c r="O80" s="423" t="s">
        <v>3297</v>
      </c>
      <c r="P80" s="545" t="s">
        <v>3246</v>
      </c>
      <c r="Q80" s="289" t="s">
        <v>1480</v>
      </c>
      <c r="R80" s="764" t="s">
        <v>1481</v>
      </c>
      <c r="S80" s="193">
        <v>59</v>
      </c>
      <c r="T80" s="426">
        <v>42811</v>
      </c>
      <c r="U80" s="580">
        <v>42811</v>
      </c>
      <c r="W80" s="765" t="s">
        <v>1483</v>
      </c>
      <c r="X80" s="765" t="s">
        <v>1866</v>
      </c>
      <c r="Y80" s="765" t="s">
        <v>1866</v>
      </c>
      <c r="Z80" s="765" t="s">
        <v>3433</v>
      </c>
      <c r="AA80" s="330" t="s">
        <v>3434</v>
      </c>
      <c r="AB80" s="402"/>
      <c r="AC80" s="425">
        <v>66317</v>
      </c>
      <c r="AD80" s="426">
        <v>42811</v>
      </c>
      <c r="AE80" s="88"/>
      <c r="AF80" s="117">
        <v>280000000</v>
      </c>
      <c r="AG80" s="117"/>
      <c r="AH80" s="117"/>
      <c r="AI80" s="117">
        <f t="shared" si="45"/>
        <v>280000000</v>
      </c>
      <c r="AJ80" s="158"/>
      <c r="AK80" s="158"/>
      <c r="AL80" s="158"/>
      <c r="AM80" s="158"/>
      <c r="AN80" s="426"/>
      <c r="AO80" s="426">
        <v>42811</v>
      </c>
      <c r="AP80" s="697">
        <v>43069</v>
      </c>
      <c r="AQ80" s="7">
        <f t="shared" si="44"/>
        <v>258</v>
      </c>
      <c r="AR80" s="765" t="s">
        <v>3435</v>
      </c>
      <c r="AS80" s="291">
        <v>53907500</v>
      </c>
      <c r="AT80" s="48"/>
      <c r="AU80" s="48"/>
      <c r="AV80" s="29"/>
      <c r="AW80" s="166"/>
      <c r="AX80" s="48"/>
      <c r="AY80" s="29"/>
      <c r="AZ80" s="47"/>
      <c r="BA80" s="424"/>
      <c r="BB80" s="29"/>
      <c r="BC80" s="29"/>
      <c r="BD80" s="48"/>
      <c r="BE80" s="29"/>
      <c r="BF80" s="97"/>
      <c r="BG80" s="97"/>
      <c r="BI80" s="29"/>
      <c r="BJ80" s="48"/>
      <c r="BK80" s="29"/>
      <c r="BO80" s="424"/>
      <c r="BP80" s="424"/>
      <c r="BQ80" s="423"/>
      <c r="BR80" s="424"/>
      <c r="BS80" s="29"/>
      <c r="BT80" s="29"/>
      <c r="BU80" s="424"/>
      <c r="BV80" s="424"/>
      <c r="BW80" s="424"/>
      <c r="BX80" s="29"/>
      <c r="BY80" s="92"/>
      <c r="BZ80" s="92"/>
      <c r="CA80" s="424"/>
      <c r="CB80" s="424"/>
      <c r="CC80" s="424"/>
      <c r="CD80" s="74"/>
      <c r="CE80" s="53"/>
      <c r="CF80" s="76"/>
      <c r="CH80" s="74"/>
      <c r="CI80" s="74"/>
      <c r="CK80" s="80"/>
      <c r="CL80" s="80"/>
      <c r="CM80" s="82"/>
      <c r="CN80" s="82"/>
      <c r="CO80" s="98"/>
      <c r="CP80" s="82"/>
      <c r="CQ80" s="99"/>
      <c r="CR80" s="99"/>
      <c r="CS80" s="100"/>
      <c r="CT80" s="806"/>
      <c r="CU80" s="99"/>
      <c r="CV80" s="162"/>
    </row>
    <row r="81" spans="1:100" ht="51.75" customHeight="1" x14ac:dyDescent="0.25">
      <c r="A81" s="219" t="s">
        <v>2404</v>
      </c>
      <c r="B81" s="658">
        <f t="shared" si="43"/>
        <v>60</v>
      </c>
      <c r="C81" s="427" t="s">
        <v>1609</v>
      </c>
      <c r="D81" s="390" t="s">
        <v>3298</v>
      </c>
      <c r="E81" s="507" t="s">
        <v>3299</v>
      </c>
      <c r="F81" s="426">
        <v>42794</v>
      </c>
      <c r="G81" s="760" t="s">
        <v>1499</v>
      </c>
      <c r="H81" s="760" t="s">
        <v>1525</v>
      </c>
      <c r="I81" s="121" t="s">
        <v>1743</v>
      </c>
      <c r="J81" s="497" t="s">
        <v>3300</v>
      </c>
      <c r="K81" s="425">
        <v>98</v>
      </c>
      <c r="L81" s="47">
        <v>861116</v>
      </c>
      <c r="M81" s="546" t="s">
        <v>3244</v>
      </c>
      <c r="N81" s="787">
        <v>169000000</v>
      </c>
      <c r="O81" s="76" t="s">
        <v>3301</v>
      </c>
      <c r="P81" s="545" t="s">
        <v>3246</v>
      </c>
      <c r="Q81" s="289" t="s">
        <v>1480</v>
      </c>
      <c r="R81" s="764" t="s">
        <v>1481</v>
      </c>
      <c r="S81" s="193">
        <v>60</v>
      </c>
      <c r="T81" s="426">
        <v>42815</v>
      </c>
      <c r="U81" s="580">
        <v>42815</v>
      </c>
      <c r="W81" s="765" t="s">
        <v>1483</v>
      </c>
      <c r="X81" s="765" t="s">
        <v>3438</v>
      </c>
      <c r="Y81" s="765" t="s">
        <v>3437</v>
      </c>
      <c r="Z81" s="765" t="s">
        <v>2149</v>
      </c>
      <c r="AA81" s="115" t="s">
        <v>3436</v>
      </c>
      <c r="AC81" s="429">
        <v>67517</v>
      </c>
      <c r="AD81" s="426">
        <v>42815</v>
      </c>
      <c r="AE81" s="117"/>
      <c r="AF81" s="218">
        <v>169000000</v>
      </c>
      <c r="AG81" s="117"/>
      <c r="AH81" s="117"/>
      <c r="AI81" s="117">
        <f t="shared" si="45"/>
        <v>169000000</v>
      </c>
      <c r="AJ81" s="158"/>
      <c r="AK81" s="158"/>
      <c r="AL81" s="158"/>
      <c r="AM81" s="158"/>
      <c r="AN81" s="426"/>
      <c r="AO81" s="426">
        <v>42815</v>
      </c>
      <c r="AP81" s="697">
        <v>43099</v>
      </c>
      <c r="AQ81" s="7">
        <f t="shared" si="44"/>
        <v>284</v>
      </c>
      <c r="AR81" s="765" t="s">
        <v>3439</v>
      </c>
      <c r="AS81" s="291">
        <v>66924629</v>
      </c>
      <c r="CT81" s="806"/>
      <c r="CV81" s="221"/>
    </row>
    <row r="82" spans="1:100" s="50" customFormat="1" ht="38.25" x14ac:dyDescent="0.25">
      <c r="A82" s="50" t="s">
        <v>2404</v>
      </c>
      <c r="B82" s="658">
        <f t="shared" si="43"/>
        <v>58</v>
      </c>
      <c r="C82" s="423" t="s">
        <v>1609</v>
      </c>
      <c r="D82" s="390" t="s">
        <v>3303</v>
      </c>
      <c r="E82" s="507" t="s">
        <v>3304</v>
      </c>
      <c r="F82" s="548">
        <v>42794</v>
      </c>
      <c r="G82" s="760" t="s">
        <v>1499</v>
      </c>
      <c r="H82" s="760" t="s">
        <v>1525</v>
      </c>
      <c r="I82" s="121" t="s">
        <v>1743</v>
      </c>
      <c r="J82" s="497" t="s">
        <v>3302</v>
      </c>
      <c r="K82" s="429">
        <v>208</v>
      </c>
      <c r="L82" s="47">
        <v>861116</v>
      </c>
      <c r="M82" s="546" t="s">
        <v>3244</v>
      </c>
      <c r="N82" s="786">
        <v>25000000</v>
      </c>
      <c r="O82" s="423" t="s">
        <v>3305</v>
      </c>
      <c r="P82" s="545" t="s">
        <v>3246</v>
      </c>
      <c r="Q82" s="289" t="s">
        <v>1480</v>
      </c>
      <c r="R82" s="764" t="s">
        <v>1481</v>
      </c>
      <c r="S82" s="193">
        <v>58</v>
      </c>
      <c r="T82" s="426">
        <v>42811</v>
      </c>
      <c r="U82" s="580">
        <v>42811</v>
      </c>
      <c r="W82" s="765" t="s">
        <v>1483</v>
      </c>
      <c r="X82" s="765" t="s">
        <v>1484</v>
      </c>
      <c r="Y82" s="765" t="s">
        <v>1484</v>
      </c>
      <c r="Z82" s="765" t="s">
        <v>3433</v>
      </c>
      <c r="AA82" s="330" t="s">
        <v>3434</v>
      </c>
      <c r="AB82" s="402"/>
      <c r="AC82" s="425">
        <v>66417</v>
      </c>
      <c r="AD82" s="426">
        <v>42811</v>
      </c>
      <c r="AE82" s="88"/>
      <c r="AF82" s="218">
        <v>25000000</v>
      </c>
      <c r="AG82" s="117"/>
      <c r="AH82" s="117"/>
      <c r="AI82" s="117">
        <f t="shared" si="45"/>
        <v>25000000</v>
      </c>
      <c r="AJ82" s="158"/>
      <c r="AK82" s="158"/>
      <c r="AL82" s="158"/>
      <c r="AM82" s="158"/>
      <c r="AN82" s="426"/>
      <c r="AO82" s="426">
        <v>42811</v>
      </c>
      <c r="AP82" s="697">
        <v>43069</v>
      </c>
      <c r="AQ82" s="7">
        <f t="shared" si="44"/>
        <v>258</v>
      </c>
      <c r="AR82" s="765" t="s">
        <v>3439</v>
      </c>
      <c r="AS82" s="291">
        <v>66924629</v>
      </c>
      <c r="AT82" s="48"/>
      <c r="AU82" s="48"/>
      <c r="AV82" s="29"/>
      <c r="AW82" s="166"/>
      <c r="AX82" s="48"/>
      <c r="AY82" s="29"/>
      <c r="AZ82" s="47"/>
      <c r="BA82" s="424"/>
      <c r="BB82" s="29"/>
      <c r="BC82" s="29"/>
      <c r="BD82" s="48"/>
      <c r="BE82" s="29"/>
      <c r="BF82" s="97"/>
      <c r="BG82" s="97"/>
      <c r="BI82" s="29"/>
      <c r="BJ82" s="48"/>
      <c r="BK82" s="29"/>
      <c r="BO82" s="424"/>
      <c r="BP82" s="424"/>
      <c r="BQ82" s="423"/>
      <c r="BR82" s="424"/>
      <c r="BS82" s="29"/>
      <c r="BT82" s="29"/>
      <c r="BU82" s="424"/>
      <c r="BV82" s="424"/>
      <c r="BW82" s="424"/>
      <c r="BX82" s="29"/>
      <c r="BY82" s="92"/>
      <c r="BZ82" s="92"/>
      <c r="CA82" s="424"/>
      <c r="CB82" s="424"/>
      <c r="CC82" s="424"/>
      <c r="CD82" s="74"/>
      <c r="CE82" s="53"/>
      <c r="CF82" s="76"/>
      <c r="CH82" s="74"/>
      <c r="CI82" s="74"/>
      <c r="CK82" s="80"/>
      <c r="CL82" s="80"/>
      <c r="CM82" s="82"/>
      <c r="CN82" s="82"/>
      <c r="CO82" s="98"/>
      <c r="CP82" s="82"/>
      <c r="CQ82" s="99"/>
      <c r="CR82" s="99"/>
      <c r="CS82" s="100"/>
      <c r="CT82" s="806"/>
      <c r="CU82" s="99"/>
      <c r="CV82" s="162"/>
    </row>
    <row r="83" spans="1:100" s="50" customFormat="1" ht="51" x14ac:dyDescent="0.25">
      <c r="A83" s="50" t="s">
        <v>3045</v>
      </c>
      <c r="B83" s="658">
        <f t="shared" si="43"/>
        <v>64</v>
      </c>
      <c r="C83" s="423" t="s">
        <v>1609</v>
      </c>
      <c r="D83" s="390" t="s">
        <v>3306</v>
      </c>
      <c r="E83" s="507" t="s">
        <v>3307</v>
      </c>
      <c r="F83" s="548">
        <v>42794</v>
      </c>
      <c r="G83" s="760" t="s">
        <v>1499</v>
      </c>
      <c r="H83" s="760" t="s">
        <v>1526</v>
      </c>
      <c r="I83" s="765" t="s">
        <v>2257</v>
      </c>
      <c r="J83" s="497" t="s">
        <v>3308</v>
      </c>
      <c r="K83" s="429">
        <v>60</v>
      </c>
      <c r="L83" s="47">
        <v>781815</v>
      </c>
      <c r="M83" s="546" t="s">
        <v>3226</v>
      </c>
      <c r="N83" s="786">
        <v>25000000</v>
      </c>
      <c r="O83" s="423" t="s">
        <v>3309</v>
      </c>
      <c r="P83" s="403" t="s">
        <v>1598</v>
      </c>
      <c r="Q83" s="289" t="s">
        <v>1480</v>
      </c>
      <c r="R83" s="764" t="s">
        <v>1481</v>
      </c>
      <c r="S83" s="193">
        <v>64</v>
      </c>
      <c r="T83" s="426">
        <v>42818</v>
      </c>
      <c r="U83" s="580">
        <v>42818</v>
      </c>
      <c r="W83" s="765" t="s">
        <v>3221</v>
      </c>
      <c r="X83" s="765" t="s">
        <v>1866</v>
      </c>
      <c r="Y83" s="765" t="s">
        <v>1866</v>
      </c>
      <c r="Z83" s="765" t="s">
        <v>3440</v>
      </c>
      <c r="AA83" s="330" t="s">
        <v>3441</v>
      </c>
      <c r="AB83" s="402"/>
      <c r="AC83" s="425">
        <v>70117</v>
      </c>
      <c r="AD83" s="426">
        <v>42818</v>
      </c>
      <c r="AE83" s="88"/>
      <c r="AF83" s="218">
        <v>25000000</v>
      </c>
      <c r="AG83" s="117"/>
      <c r="AH83" s="117"/>
      <c r="AI83" s="117">
        <f t="shared" si="45"/>
        <v>25000000</v>
      </c>
      <c r="AJ83" s="158"/>
      <c r="AK83" s="158"/>
      <c r="AL83" s="158"/>
      <c r="AM83" s="158"/>
      <c r="AN83" s="426"/>
      <c r="AO83" s="426">
        <v>42818</v>
      </c>
      <c r="AP83" s="697">
        <v>43100</v>
      </c>
      <c r="AQ83" s="7">
        <f t="shared" si="44"/>
        <v>282</v>
      </c>
      <c r="AR83" s="765" t="s">
        <v>70</v>
      </c>
      <c r="AS83" s="291">
        <v>79247452</v>
      </c>
      <c r="AT83" s="48"/>
      <c r="AU83" s="48"/>
      <c r="AV83" s="29"/>
      <c r="AW83" s="166"/>
      <c r="AX83" s="48"/>
      <c r="AY83" s="29"/>
      <c r="AZ83" s="47"/>
      <c r="BA83" s="424"/>
      <c r="BB83" s="29"/>
      <c r="BC83" s="29"/>
      <c r="BD83" s="48"/>
      <c r="BE83" s="29"/>
      <c r="BF83" s="97"/>
      <c r="BG83" s="97"/>
      <c r="BI83" s="29"/>
      <c r="BJ83" s="48"/>
      <c r="BK83" s="29"/>
      <c r="BO83" s="424"/>
      <c r="BP83" s="424"/>
      <c r="BQ83" s="423"/>
      <c r="BR83" s="424"/>
      <c r="BS83" s="29"/>
      <c r="BT83" s="29"/>
      <c r="BU83" s="424"/>
      <c r="BV83" s="424"/>
      <c r="BW83" s="424"/>
      <c r="BX83" s="29"/>
      <c r="BY83" s="92"/>
      <c r="BZ83" s="92"/>
      <c r="CA83" s="424"/>
      <c r="CB83" s="424"/>
      <c r="CC83" s="424"/>
      <c r="CD83" s="74"/>
      <c r="CE83" s="53"/>
      <c r="CF83" s="76"/>
      <c r="CH83" s="74"/>
      <c r="CI83" s="74"/>
      <c r="CK83" s="80"/>
      <c r="CL83" s="80"/>
      <c r="CM83" s="82"/>
      <c r="CN83" s="82"/>
      <c r="CO83" s="98"/>
      <c r="CP83" s="82"/>
      <c r="CQ83" s="99"/>
      <c r="CR83" s="99"/>
      <c r="CS83" s="100"/>
      <c r="CT83" s="806"/>
      <c r="CU83" s="99"/>
      <c r="CV83" s="162"/>
    </row>
    <row r="84" spans="1:100" s="50" customFormat="1" ht="101.25" customHeight="1" x14ac:dyDescent="0.25">
      <c r="A84" s="50" t="s">
        <v>3045</v>
      </c>
      <c r="B84" s="658">
        <f t="shared" si="43"/>
        <v>5</v>
      </c>
      <c r="C84" s="423" t="s">
        <v>1609</v>
      </c>
      <c r="D84" s="390" t="s">
        <v>3310</v>
      </c>
      <c r="E84" s="507" t="s">
        <v>1494</v>
      </c>
      <c r="F84" s="426">
        <v>42780</v>
      </c>
      <c r="G84" s="760" t="s">
        <v>3038</v>
      </c>
      <c r="H84" s="760" t="s">
        <v>3038</v>
      </c>
      <c r="I84" s="765" t="s">
        <v>2257</v>
      </c>
      <c r="J84" s="28" t="s">
        <v>3311</v>
      </c>
      <c r="K84" s="429">
        <v>12</v>
      </c>
      <c r="L84" s="47">
        <v>781815</v>
      </c>
      <c r="M84" s="28" t="s">
        <v>3226</v>
      </c>
      <c r="N84" s="786">
        <v>15000000</v>
      </c>
      <c r="O84" s="423" t="s">
        <v>3312</v>
      </c>
      <c r="P84" s="545" t="s">
        <v>1598</v>
      </c>
      <c r="Q84" s="289" t="s">
        <v>1480</v>
      </c>
      <c r="R84" s="764" t="s">
        <v>1481</v>
      </c>
      <c r="S84" s="193">
        <v>5</v>
      </c>
      <c r="T84" s="426">
        <v>42800</v>
      </c>
      <c r="U84" s="426">
        <v>42802</v>
      </c>
      <c r="W84" s="765" t="s">
        <v>2116</v>
      </c>
      <c r="X84" s="765" t="s">
        <v>3442</v>
      </c>
      <c r="Y84" s="765" t="s">
        <v>3443</v>
      </c>
      <c r="Z84" s="765" t="s">
        <v>2514</v>
      </c>
      <c r="AA84" s="330">
        <v>88157156</v>
      </c>
      <c r="AB84" s="402"/>
      <c r="AC84" s="425">
        <v>59917</v>
      </c>
      <c r="AD84" s="426">
        <v>42801</v>
      </c>
      <c r="AE84" s="88"/>
      <c r="AF84" s="117">
        <v>12000000</v>
      </c>
      <c r="AG84" s="117"/>
      <c r="AH84" s="117"/>
      <c r="AI84" s="117">
        <f t="shared" si="45"/>
        <v>12000000</v>
      </c>
      <c r="AJ84" s="158"/>
      <c r="AK84" s="158"/>
      <c r="AL84" s="158"/>
      <c r="AM84" s="158"/>
      <c r="AN84" s="426"/>
      <c r="AO84" s="426">
        <v>42802</v>
      </c>
      <c r="AP84" s="697">
        <v>43100</v>
      </c>
      <c r="AQ84" s="7">
        <f t="shared" si="44"/>
        <v>298</v>
      </c>
      <c r="AR84" s="765" t="s">
        <v>88</v>
      </c>
      <c r="AS84" s="291">
        <v>88264550</v>
      </c>
      <c r="AT84" s="48"/>
      <c r="AU84" s="48"/>
      <c r="AV84" s="29"/>
      <c r="AW84" s="166"/>
      <c r="AX84" s="48"/>
      <c r="AY84" s="29"/>
      <c r="AZ84" s="47"/>
      <c r="BA84" s="424"/>
      <c r="BB84" s="29"/>
      <c r="BC84" s="29"/>
      <c r="BD84" s="48"/>
      <c r="BE84" s="29"/>
      <c r="BF84" s="97"/>
      <c r="BG84" s="97"/>
      <c r="BI84" s="29"/>
      <c r="BJ84" s="48"/>
      <c r="BK84" s="29"/>
      <c r="BO84" s="424"/>
      <c r="BP84" s="424"/>
      <c r="BQ84" s="423"/>
      <c r="BR84" s="424"/>
      <c r="BS84" s="29"/>
      <c r="BT84" s="29"/>
      <c r="BU84" s="424"/>
      <c r="BV84" s="424"/>
      <c r="BW84" s="424"/>
      <c r="BX84" s="29"/>
      <c r="BY84" s="92"/>
      <c r="BZ84" s="92"/>
      <c r="CA84" s="424"/>
      <c r="CB84" s="424"/>
      <c r="CC84" s="424"/>
      <c r="CD84" s="74"/>
      <c r="CE84" s="53"/>
      <c r="CF84" s="76"/>
      <c r="CH84" s="74"/>
      <c r="CI84" s="74"/>
      <c r="CK84" s="80"/>
      <c r="CL84" s="80"/>
      <c r="CM84" s="82"/>
      <c r="CN84" s="82"/>
      <c r="CO84" s="98"/>
      <c r="CP84" s="82"/>
      <c r="CQ84" s="99"/>
      <c r="CR84" s="99"/>
      <c r="CS84" s="100"/>
      <c r="CT84" s="806"/>
      <c r="CU84" s="99"/>
      <c r="CV84" s="162"/>
    </row>
    <row r="85" spans="1:100" s="50" customFormat="1" ht="101.25" customHeight="1" x14ac:dyDescent="0.25">
      <c r="A85" s="50" t="s">
        <v>3045</v>
      </c>
      <c r="B85" s="658">
        <f t="shared" si="43"/>
        <v>4</v>
      </c>
      <c r="C85" s="589" t="s">
        <v>1609</v>
      </c>
      <c r="D85" s="390" t="s">
        <v>3310</v>
      </c>
      <c r="E85" s="507" t="s">
        <v>1494</v>
      </c>
      <c r="F85" s="585">
        <v>42780</v>
      </c>
      <c r="G85" s="760" t="s">
        <v>3038</v>
      </c>
      <c r="H85" s="760" t="s">
        <v>3038</v>
      </c>
      <c r="I85" s="765" t="s">
        <v>2257</v>
      </c>
      <c r="J85" s="28" t="s">
        <v>3311</v>
      </c>
      <c r="K85" s="583">
        <v>12</v>
      </c>
      <c r="L85" s="47">
        <v>781815</v>
      </c>
      <c r="M85" s="28" t="s">
        <v>3226</v>
      </c>
      <c r="N85" s="786">
        <v>15000000</v>
      </c>
      <c r="O85" s="589" t="s">
        <v>3312</v>
      </c>
      <c r="P85" s="551" t="s">
        <v>1598</v>
      </c>
      <c r="Q85" s="289" t="s">
        <v>1480</v>
      </c>
      <c r="R85" s="764" t="s">
        <v>1481</v>
      </c>
      <c r="S85" s="193">
        <v>4</v>
      </c>
      <c r="T85" s="585">
        <v>42800</v>
      </c>
      <c r="U85" s="585">
        <v>42802</v>
      </c>
      <c r="W85" s="765" t="s">
        <v>2116</v>
      </c>
      <c r="X85" s="765" t="s">
        <v>3442</v>
      </c>
      <c r="Y85" s="765" t="s">
        <v>3443</v>
      </c>
      <c r="Z85" s="765" t="s">
        <v>3457</v>
      </c>
      <c r="AA85" s="330" t="s">
        <v>3458</v>
      </c>
      <c r="AB85" s="402"/>
      <c r="AC85" s="586">
        <v>59817</v>
      </c>
      <c r="AD85" s="585">
        <v>42801</v>
      </c>
      <c r="AE85" s="88"/>
      <c r="AF85" s="117">
        <v>3000000</v>
      </c>
      <c r="AG85" s="117"/>
      <c r="AH85" s="117"/>
      <c r="AI85" s="117">
        <f t="shared" si="45"/>
        <v>3000000</v>
      </c>
      <c r="AJ85" s="158"/>
      <c r="AK85" s="158"/>
      <c r="AL85" s="158"/>
      <c r="AM85" s="158"/>
      <c r="AN85" s="585"/>
      <c r="AO85" s="585">
        <v>42802</v>
      </c>
      <c r="AP85" s="697">
        <v>43100</v>
      </c>
      <c r="AQ85" s="7">
        <f t="shared" si="44"/>
        <v>298</v>
      </c>
      <c r="AR85" s="765" t="s">
        <v>87</v>
      </c>
      <c r="AS85" s="291">
        <v>63335799</v>
      </c>
      <c r="AT85" s="48"/>
      <c r="AU85" s="48"/>
      <c r="AV85" s="29"/>
      <c r="AW85" s="166"/>
      <c r="AX85" s="48"/>
      <c r="AY85" s="29"/>
      <c r="AZ85" s="47"/>
      <c r="BA85" s="590"/>
      <c r="BB85" s="29"/>
      <c r="BC85" s="29"/>
      <c r="BD85" s="48"/>
      <c r="BE85" s="29"/>
      <c r="BF85" s="97"/>
      <c r="BG85" s="97"/>
      <c r="BI85" s="29"/>
      <c r="BJ85" s="48"/>
      <c r="BK85" s="29"/>
      <c r="BO85" s="590"/>
      <c r="BP85" s="590"/>
      <c r="BQ85" s="589"/>
      <c r="BR85" s="590"/>
      <c r="BS85" s="29"/>
      <c r="BT85" s="29"/>
      <c r="BU85" s="590"/>
      <c r="BV85" s="590"/>
      <c r="BW85" s="590"/>
      <c r="BX85" s="29"/>
      <c r="BY85" s="92"/>
      <c r="BZ85" s="92"/>
      <c r="CA85" s="590"/>
      <c r="CB85" s="590"/>
      <c r="CC85" s="590"/>
      <c r="CD85" s="74"/>
      <c r="CE85" s="53"/>
      <c r="CF85" s="76"/>
      <c r="CH85" s="74"/>
      <c r="CI85" s="74"/>
      <c r="CK85" s="80"/>
      <c r="CL85" s="80"/>
      <c r="CM85" s="82"/>
      <c r="CN85" s="82"/>
      <c r="CO85" s="98"/>
      <c r="CP85" s="82"/>
      <c r="CQ85" s="99"/>
      <c r="CR85" s="99"/>
      <c r="CS85" s="100"/>
      <c r="CT85" s="806"/>
      <c r="CU85" s="99"/>
      <c r="CV85" s="162"/>
    </row>
    <row r="86" spans="1:100" s="50" customFormat="1" ht="127.5" x14ac:dyDescent="0.25">
      <c r="A86" s="50" t="s">
        <v>3045</v>
      </c>
      <c r="B86" s="658">
        <f t="shared" si="43"/>
        <v>8</v>
      </c>
      <c r="C86" s="423" t="s">
        <v>1609</v>
      </c>
      <c r="D86" s="390" t="s">
        <v>3313</v>
      </c>
      <c r="E86" s="507" t="s">
        <v>1498</v>
      </c>
      <c r="F86" s="426">
        <v>42789</v>
      </c>
      <c r="G86" s="760" t="s">
        <v>3038</v>
      </c>
      <c r="H86" s="760" t="s">
        <v>3038</v>
      </c>
      <c r="I86" s="765" t="s">
        <v>2257</v>
      </c>
      <c r="J86" s="28" t="s">
        <v>3314</v>
      </c>
      <c r="K86" s="429">
        <v>65</v>
      </c>
      <c r="L86" s="47">
        <v>721015</v>
      </c>
      <c r="M86" s="404" t="s">
        <v>3315</v>
      </c>
      <c r="N86" s="786">
        <v>7500000</v>
      </c>
      <c r="O86" s="427">
        <v>21017</v>
      </c>
      <c r="P86" s="545" t="s">
        <v>1714</v>
      </c>
      <c r="Q86" s="289" t="s">
        <v>1480</v>
      </c>
      <c r="R86" s="764" t="s">
        <v>1481</v>
      </c>
      <c r="S86" s="193">
        <v>8</v>
      </c>
      <c r="T86" s="426">
        <v>42807</v>
      </c>
      <c r="U86" s="426">
        <v>43100</v>
      </c>
      <c r="W86" s="765" t="s">
        <v>2116</v>
      </c>
      <c r="X86" s="765" t="s">
        <v>3445</v>
      </c>
      <c r="Y86" s="765" t="s">
        <v>3444</v>
      </c>
      <c r="Z86" s="765" t="s">
        <v>3446</v>
      </c>
      <c r="AA86" s="330" t="s">
        <v>3447</v>
      </c>
      <c r="AB86" s="402"/>
      <c r="AC86" s="425">
        <v>64317</v>
      </c>
      <c r="AD86" s="426">
        <v>42807</v>
      </c>
      <c r="AE86" s="88"/>
      <c r="AF86" s="218">
        <v>6990000</v>
      </c>
      <c r="AG86" s="117"/>
      <c r="AH86" s="117"/>
      <c r="AI86" s="117">
        <f t="shared" si="45"/>
        <v>6990000</v>
      </c>
      <c r="AJ86" s="158"/>
      <c r="AK86" s="158"/>
      <c r="AL86" s="158"/>
      <c r="AM86" s="158"/>
      <c r="AN86" s="426"/>
      <c r="AO86" s="426">
        <v>42808</v>
      </c>
      <c r="AP86" s="697">
        <v>43100</v>
      </c>
      <c r="AQ86" s="7">
        <f t="shared" si="44"/>
        <v>292</v>
      </c>
      <c r="AR86" s="765" t="s">
        <v>44</v>
      </c>
      <c r="AS86" s="291">
        <v>40988421</v>
      </c>
      <c r="AT86" s="48"/>
      <c r="AU86" s="48"/>
      <c r="AV86" s="29"/>
      <c r="AW86" s="166"/>
      <c r="AX86" s="48"/>
      <c r="AY86" s="29"/>
      <c r="AZ86" s="47"/>
      <c r="BA86" s="424"/>
      <c r="BB86" s="29"/>
      <c r="BC86" s="29"/>
      <c r="BD86" s="48"/>
      <c r="BE86" s="29"/>
      <c r="BF86" s="97"/>
      <c r="BG86" s="97"/>
      <c r="BI86" s="29"/>
      <c r="BJ86" s="48"/>
      <c r="BK86" s="29"/>
      <c r="BO86" s="424"/>
      <c r="BP86" s="424"/>
      <c r="BQ86" s="423"/>
      <c r="BR86" s="424"/>
      <c r="BS86" s="29"/>
      <c r="BT86" s="29"/>
      <c r="BU86" s="424"/>
      <c r="BV86" s="424"/>
      <c r="BW86" s="424"/>
      <c r="BX86" s="29"/>
      <c r="BY86" s="92"/>
      <c r="BZ86" s="92"/>
      <c r="CA86" s="424"/>
      <c r="CB86" s="424"/>
      <c r="CC86" s="424"/>
      <c r="CD86" s="74"/>
      <c r="CE86" s="53"/>
      <c r="CF86" s="76"/>
      <c r="CH86" s="74"/>
      <c r="CI86" s="74"/>
      <c r="CK86" s="80"/>
      <c r="CL86" s="80"/>
      <c r="CM86" s="82"/>
      <c r="CN86" s="82"/>
      <c r="CO86" s="98"/>
      <c r="CP86" s="82"/>
      <c r="CQ86" s="99"/>
      <c r="CR86" s="99"/>
      <c r="CS86" s="100"/>
      <c r="CT86" s="806"/>
      <c r="CU86" s="99"/>
      <c r="CV86" s="162"/>
    </row>
    <row r="87" spans="1:100" s="50" customFormat="1" ht="63.75" x14ac:dyDescent="0.25">
      <c r="A87" s="50" t="s">
        <v>3045</v>
      </c>
      <c r="B87" s="658">
        <f t="shared" si="43"/>
        <v>75</v>
      </c>
      <c r="C87" s="423" t="s">
        <v>1609</v>
      </c>
      <c r="D87" s="535" t="s">
        <v>3316</v>
      </c>
      <c r="E87" s="507" t="s">
        <v>1496</v>
      </c>
      <c r="F87" s="426">
        <v>42788</v>
      </c>
      <c r="G87" s="760" t="s">
        <v>3203</v>
      </c>
      <c r="H87" s="760" t="s">
        <v>3003</v>
      </c>
      <c r="I87" s="765" t="s">
        <v>3133</v>
      </c>
      <c r="J87" s="546" t="s">
        <v>3317</v>
      </c>
      <c r="K87" s="429">
        <v>93</v>
      </c>
      <c r="L87" s="47">
        <v>432323</v>
      </c>
      <c r="M87" s="28" t="s">
        <v>3027</v>
      </c>
      <c r="N87" s="630">
        <v>77875500</v>
      </c>
      <c r="O87" s="423" t="s">
        <v>3318</v>
      </c>
      <c r="P87" s="545" t="s">
        <v>3006</v>
      </c>
      <c r="Q87" s="289" t="s">
        <v>1480</v>
      </c>
      <c r="R87" s="764" t="s">
        <v>3502</v>
      </c>
      <c r="S87" s="193">
        <v>75</v>
      </c>
      <c r="T87" s="733">
        <v>42831</v>
      </c>
      <c r="U87" s="708">
        <v>42831</v>
      </c>
      <c r="W87" s="765" t="s">
        <v>3671</v>
      </c>
      <c r="X87" s="765" t="s">
        <v>3669</v>
      </c>
      <c r="Y87" s="765" t="s">
        <v>3669</v>
      </c>
      <c r="Z87" s="765" t="s">
        <v>3672</v>
      </c>
      <c r="AA87" s="330" t="s">
        <v>3673</v>
      </c>
      <c r="AB87" s="402"/>
      <c r="AC87" s="425">
        <v>80217</v>
      </c>
      <c r="AD87" s="708">
        <v>42831</v>
      </c>
      <c r="AE87" s="88"/>
      <c r="AF87" s="163">
        <v>77873600</v>
      </c>
      <c r="AG87" s="117"/>
      <c r="AH87" s="117"/>
      <c r="AI87" s="623">
        <f t="shared" si="45"/>
        <v>77873600</v>
      </c>
      <c r="AJ87" s="158"/>
      <c r="AK87" s="158"/>
      <c r="AL87" s="158"/>
      <c r="AM87" s="158"/>
      <c r="AN87" s="426"/>
      <c r="AO87" s="708">
        <v>42842</v>
      </c>
      <c r="AP87" s="426">
        <v>42932</v>
      </c>
      <c r="AQ87" s="29">
        <f t="shared" si="44"/>
        <v>90</v>
      </c>
      <c r="AR87" s="765" t="s">
        <v>3674</v>
      </c>
      <c r="AS87" s="616">
        <v>52836662</v>
      </c>
      <c r="AT87" s="48"/>
      <c r="AU87" s="48"/>
      <c r="AV87" s="29"/>
      <c r="AW87" s="166"/>
      <c r="AX87" s="48"/>
      <c r="AY87" s="29"/>
      <c r="AZ87" s="47"/>
      <c r="BA87" s="424"/>
      <c r="BB87" s="29"/>
      <c r="BC87" s="29"/>
      <c r="BD87" s="48"/>
      <c r="BE87" s="29"/>
      <c r="BF87" s="97"/>
      <c r="BG87" s="97"/>
      <c r="BI87" s="29"/>
      <c r="BJ87" s="48"/>
      <c r="BK87" s="29"/>
      <c r="BO87" s="424"/>
      <c r="BP87" s="424"/>
      <c r="BQ87" s="423"/>
      <c r="BR87" s="424"/>
      <c r="BS87" s="29"/>
      <c r="BT87" s="29"/>
      <c r="BU87" s="424"/>
      <c r="BV87" s="424"/>
      <c r="BW87" s="424"/>
      <c r="BX87" s="29"/>
      <c r="BY87" s="92"/>
      <c r="BZ87" s="92"/>
      <c r="CA87" s="424"/>
      <c r="CB87" s="424"/>
      <c r="CC87" s="424"/>
      <c r="CD87" s="74"/>
      <c r="CE87" s="53"/>
      <c r="CF87" s="76"/>
      <c r="CH87" s="74"/>
      <c r="CI87" s="74"/>
      <c r="CK87" s="80"/>
      <c r="CL87" s="80"/>
      <c r="CM87" s="82"/>
      <c r="CN87" s="82"/>
      <c r="CO87" s="98"/>
      <c r="CP87" s="82"/>
      <c r="CQ87" s="99"/>
      <c r="CR87" s="99"/>
      <c r="CS87" s="100"/>
      <c r="CT87" s="806"/>
      <c r="CU87" s="99"/>
      <c r="CV87" s="162"/>
    </row>
    <row r="88" spans="1:100" s="50" customFormat="1" ht="76.5" x14ac:dyDescent="0.25">
      <c r="A88" s="50" t="s">
        <v>3045</v>
      </c>
      <c r="B88" s="658">
        <f t="shared" si="43"/>
        <v>3</v>
      </c>
      <c r="C88" s="402" t="s">
        <v>2164</v>
      </c>
      <c r="D88" s="390" t="s">
        <v>3325</v>
      </c>
      <c r="E88" s="507" t="s">
        <v>1491</v>
      </c>
      <c r="F88" s="426">
        <v>42779</v>
      </c>
      <c r="G88" s="760" t="s">
        <v>3038</v>
      </c>
      <c r="H88" s="760" t="s">
        <v>3038</v>
      </c>
      <c r="I88" s="765" t="s">
        <v>3326</v>
      </c>
      <c r="J88" s="552" t="s">
        <v>3327</v>
      </c>
      <c r="K88" s="429">
        <v>88</v>
      </c>
      <c r="L88" s="47">
        <v>391210</v>
      </c>
      <c r="M88" s="552" t="s">
        <v>3123</v>
      </c>
      <c r="N88" s="786">
        <v>6244062</v>
      </c>
      <c r="O88" s="423" t="s">
        <v>3328</v>
      </c>
      <c r="P88" s="551" t="s">
        <v>3006</v>
      </c>
      <c r="Q88" s="289" t="s">
        <v>1480</v>
      </c>
      <c r="R88" s="764" t="s">
        <v>1481</v>
      </c>
      <c r="S88" s="193">
        <v>3</v>
      </c>
      <c r="T88" s="426">
        <v>42796</v>
      </c>
      <c r="U88" s="549">
        <v>42796</v>
      </c>
      <c r="W88" s="765" t="s">
        <v>3221</v>
      </c>
      <c r="X88" s="765" t="s">
        <v>3456</v>
      </c>
      <c r="Y88" s="765" t="s">
        <v>3455</v>
      </c>
      <c r="Z88" s="765" t="s">
        <v>1845</v>
      </c>
      <c r="AA88" s="157" t="s">
        <v>3329</v>
      </c>
      <c r="AB88" s="402"/>
      <c r="AC88" s="425">
        <v>58517</v>
      </c>
      <c r="AD88" s="426">
        <v>42796</v>
      </c>
      <c r="AE88" s="88"/>
      <c r="AF88" s="163">
        <v>5474000</v>
      </c>
      <c r="AG88" s="117"/>
      <c r="AH88" s="117"/>
      <c r="AI88" s="117">
        <f t="shared" ref="AI88:AI105" si="46">+AF88+AG88</f>
        <v>5474000</v>
      </c>
      <c r="AJ88" s="158" t="s">
        <v>3490</v>
      </c>
      <c r="AK88" s="158" t="s">
        <v>1898</v>
      </c>
      <c r="AL88" s="158" t="s">
        <v>3484</v>
      </c>
      <c r="AM88" s="158" t="s">
        <v>3491</v>
      </c>
      <c r="AN88" s="426">
        <v>42800</v>
      </c>
      <c r="AO88" s="426">
        <v>42796</v>
      </c>
      <c r="AP88" s="697">
        <v>43100</v>
      </c>
      <c r="AQ88" s="7">
        <f t="shared" si="44"/>
        <v>304</v>
      </c>
      <c r="AR88" s="765" t="s">
        <v>3330</v>
      </c>
      <c r="AS88" s="291">
        <v>19262345</v>
      </c>
      <c r="AT88" s="96"/>
      <c r="AU88" s="48"/>
      <c r="AV88" s="29"/>
      <c r="AW88" s="29"/>
      <c r="AX88" s="48"/>
      <c r="AY88" s="29"/>
      <c r="AZ88" s="47"/>
      <c r="BA88" s="424"/>
      <c r="BB88" s="29"/>
      <c r="BC88" s="29"/>
      <c r="BD88" s="48"/>
      <c r="BE88" s="29"/>
      <c r="BF88" s="97"/>
      <c r="BG88" s="97"/>
      <c r="BI88" s="29"/>
      <c r="BJ88" s="48"/>
      <c r="BK88" s="29"/>
      <c r="BO88" s="424"/>
      <c r="BP88" s="424"/>
      <c r="BQ88" s="424"/>
      <c r="BR88" s="424"/>
      <c r="BS88" s="29"/>
      <c r="BT88" s="424"/>
      <c r="BU88" s="424"/>
      <c r="BV88" s="424"/>
      <c r="BW88" s="424"/>
      <c r="BX88" s="29"/>
      <c r="BY88" s="92"/>
      <c r="BZ88" s="92"/>
      <c r="CA88" s="424"/>
      <c r="CB88" s="424"/>
      <c r="CC88" s="424"/>
      <c r="CD88" s="74"/>
      <c r="CE88" s="53"/>
      <c r="CF88" s="76"/>
      <c r="CH88" s="74"/>
      <c r="CI88" s="74"/>
      <c r="CK88" s="80"/>
      <c r="CL88" s="80"/>
      <c r="CM88" s="82"/>
      <c r="CN88" s="82"/>
      <c r="CO88" s="98"/>
      <c r="CP88" s="82"/>
      <c r="CQ88" s="99"/>
      <c r="CR88" s="99"/>
      <c r="CS88" s="100"/>
      <c r="CT88" s="806"/>
      <c r="CU88" s="99"/>
      <c r="CV88" s="162"/>
    </row>
    <row r="89" spans="1:100" s="50" customFormat="1" ht="63.75" x14ac:dyDescent="0.25">
      <c r="A89" s="50" t="s">
        <v>3045</v>
      </c>
      <c r="B89" s="658">
        <f t="shared" si="43"/>
        <v>6</v>
      </c>
      <c r="C89" s="402" t="s">
        <v>2164</v>
      </c>
      <c r="D89" s="390" t="s">
        <v>3331</v>
      </c>
      <c r="E89" s="507" t="s">
        <v>1492</v>
      </c>
      <c r="F89" s="426">
        <v>42781</v>
      </c>
      <c r="G89" s="760" t="s">
        <v>3038</v>
      </c>
      <c r="H89" s="760" t="s">
        <v>3038</v>
      </c>
      <c r="I89" s="768" t="s">
        <v>2257</v>
      </c>
      <c r="J89" s="552" t="s">
        <v>3332</v>
      </c>
      <c r="K89" s="425">
        <v>126</v>
      </c>
      <c r="L89" s="47">
        <v>781815</v>
      </c>
      <c r="M89" s="28" t="s">
        <v>3226</v>
      </c>
      <c r="N89" s="786">
        <v>25000000</v>
      </c>
      <c r="O89" s="423" t="s">
        <v>3333</v>
      </c>
      <c r="P89" s="403" t="s">
        <v>1598</v>
      </c>
      <c r="Q89" s="289" t="s">
        <v>1480</v>
      </c>
      <c r="R89" s="764" t="s">
        <v>1481</v>
      </c>
      <c r="S89" s="193">
        <v>6</v>
      </c>
      <c r="T89" s="426">
        <v>42802</v>
      </c>
      <c r="U89" s="585">
        <v>42802</v>
      </c>
      <c r="W89" s="765" t="s">
        <v>2116</v>
      </c>
      <c r="X89" s="765" t="s">
        <v>1484</v>
      </c>
      <c r="Y89" s="765" t="s">
        <v>1484</v>
      </c>
      <c r="Z89" s="765" t="s">
        <v>3448</v>
      </c>
      <c r="AA89" s="157" t="s">
        <v>3449</v>
      </c>
      <c r="AB89" s="402"/>
      <c r="AC89" s="425">
        <v>60817</v>
      </c>
      <c r="AD89" s="426">
        <v>42802</v>
      </c>
      <c r="AE89" s="88"/>
      <c r="AF89" s="163">
        <v>25000000</v>
      </c>
      <c r="AG89" s="117"/>
      <c r="AH89" s="117"/>
      <c r="AI89" s="117">
        <f t="shared" si="46"/>
        <v>25000000</v>
      </c>
      <c r="AJ89" s="158"/>
      <c r="AK89" s="158"/>
      <c r="AL89" s="158"/>
      <c r="AM89" s="158"/>
      <c r="AN89" s="426"/>
      <c r="AO89" s="426">
        <v>42802</v>
      </c>
      <c r="AP89" s="697">
        <v>43100</v>
      </c>
      <c r="AQ89" s="7">
        <f t="shared" si="44"/>
        <v>298</v>
      </c>
      <c r="AR89" s="765" t="s">
        <v>70</v>
      </c>
      <c r="AS89" s="291">
        <v>79247452</v>
      </c>
      <c r="AT89" s="48"/>
      <c r="AU89" s="48"/>
      <c r="AV89" s="29"/>
      <c r="AW89" s="49"/>
      <c r="AX89" s="48"/>
      <c r="AY89" s="29"/>
      <c r="AZ89" s="47"/>
      <c r="BA89" s="424"/>
      <c r="BB89" s="29"/>
      <c r="BC89" s="29"/>
      <c r="BD89" s="48"/>
      <c r="BE89" s="29"/>
      <c r="BF89" s="97"/>
      <c r="BG89" s="97"/>
      <c r="BI89" s="29"/>
      <c r="BJ89" s="48"/>
      <c r="BK89" s="29"/>
      <c r="BO89" s="424"/>
      <c r="BP89" s="424"/>
      <c r="BQ89" s="423"/>
      <c r="BR89" s="424"/>
      <c r="BS89" s="29"/>
      <c r="BT89" s="424"/>
      <c r="BU89" s="424"/>
      <c r="BV89" s="423"/>
      <c r="BW89" s="424"/>
      <c r="BX89" s="29"/>
      <c r="BY89" s="92"/>
      <c r="BZ89" s="92"/>
      <c r="CA89" s="424"/>
      <c r="CB89" s="424"/>
      <c r="CC89" s="424"/>
      <c r="CD89" s="74"/>
      <c r="CE89" s="53"/>
      <c r="CF89" s="76"/>
      <c r="CH89" s="74"/>
      <c r="CI89" s="74"/>
      <c r="CK89" s="80"/>
      <c r="CL89" s="80"/>
      <c r="CM89" s="82"/>
      <c r="CN89" s="82"/>
      <c r="CO89" s="98"/>
      <c r="CP89" s="82"/>
      <c r="CQ89" s="99"/>
      <c r="CR89" s="99"/>
      <c r="CS89" s="100"/>
      <c r="CT89" s="806"/>
      <c r="CU89" s="99"/>
      <c r="CV89" s="162"/>
    </row>
    <row r="90" spans="1:100" s="50" customFormat="1" ht="44.25" customHeight="1" x14ac:dyDescent="0.25">
      <c r="A90" s="50" t="s">
        <v>3045</v>
      </c>
      <c r="B90" s="658">
        <f t="shared" si="43"/>
        <v>70</v>
      </c>
      <c r="C90" s="564" t="s">
        <v>2164</v>
      </c>
      <c r="D90" s="390" t="s">
        <v>3334</v>
      </c>
      <c r="E90" s="507" t="s">
        <v>1494</v>
      </c>
      <c r="F90" s="565">
        <v>42779</v>
      </c>
      <c r="G90" s="760" t="s">
        <v>3203</v>
      </c>
      <c r="H90" s="760" t="s">
        <v>3003</v>
      </c>
      <c r="I90" s="765" t="s">
        <v>3326</v>
      </c>
      <c r="J90" s="552" t="s">
        <v>3335</v>
      </c>
      <c r="K90" s="550">
        <v>206</v>
      </c>
      <c r="L90" s="26">
        <v>141118</v>
      </c>
      <c r="M90" s="26" t="s">
        <v>3336</v>
      </c>
      <c r="N90" s="271">
        <v>147472875</v>
      </c>
      <c r="O90" s="567" t="s">
        <v>3337</v>
      </c>
      <c r="P90" s="551" t="s">
        <v>3338</v>
      </c>
      <c r="Q90" s="289" t="s">
        <v>1480</v>
      </c>
      <c r="R90" s="764" t="s">
        <v>1481</v>
      </c>
      <c r="S90" s="193">
        <v>70</v>
      </c>
      <c r="T90" s="426">
        <v>42823</v>
      </c>
      <c r="U90" s="426">
        <v>42824</v>
      </c>
      <c r="W90" s="765" t="s">
        <v>1804</v>
      </c>
      <c r="X90" s="769" t="s">
        <v>1484</v>
      </c>
      <c r="Y90" s="769" t="s">
        <v>1484</v>
      </c>
      <c r="Z90" s="765" t="s">
        <v>3496</v>
      </c>
      <c r="AA90" s="157" t="s">
        <v>3497</v>
      </c>
      <c r="AB90" s="402"/>
      <c r="AC90" s="614" t="s">
        <v>3498</v>
      </c>
      <c r="AD90" s="426">
        <v>42823</v>
      </c>
      <c r="AE90" s="88"/>
      <c r="AF90" s="163">
        <v>147471080</v>
      </c>
      <c r="AG90" s="117"/>
      <c r="AH90" s="117"/>
      <c r="AI90" s="117">
        <f t="shared" si="46"/>
        <v>147471080</v>
      </c>
      <c r="AJ90" s="158"/>
      <c r="AK90" s="158"/>
      <c r="AL90" s="158"/>
      <c r="AM90" s="158"/>
      <c r="AN90" s="426"/>
      <c r="AO90" s="426">
        <v>42823</v>
      </c>
      <c r="AP90" s="697">
        <v>42914</v>
      </c>
      <c r="AQ90" s="7">
        <f t="shared" si="44"/>
        <v>91</v>
      </c>
      <c r="AR90" s="765" t="s">
        <v>3499</v>
      </c>
      <c r="AS90" s="641">
        <v>79347330</v>
      </c>
      <c r="AT90" s="48"/>
      <c r="AU90" s="48"/>
      <c r="AV90" s="29"/>
      <c r="AW90" s="166"/>
      <c r="AX90" s="48"/>
      <c r="AY90" s="29"/>
      <c r="AZ90" s="47"/>
      <c r="BA90" s="424"/>
      <c r="BB90" s="29"/>
      <c r="BC90" s="29"/>
      <c r="BD90" s="48"/>
      <c r="BE90" s="29"/>
      <c r="BF90" s="97"/>
      <c r="BG90" s="97"/>
      <c r="BI90" s="29"/>
      <c r="BJ90" s="48"/>
      <c r="BK90" s="29"/>
      <c r="BO90" s="424"/>
      <c r="BP90" s="424"/>
      <c r="BQ90" s="423"/>
      <c r="BR90" s="424"/>
      <c r="BS90" s="29"/>
      <c r="BT90" s="29"/>
      <c r="BU90" s="424"/>
      <c r="BV90" s="424"/>
      <c r="BW90" s="424"/>
      <c r="BX90" s="29"/>
      <c r="BY90" s="92"/>
      <c r="BZ90" s="92"/>
      <c r="CA90" s="424"/>
      <c r="CB90" s="424"/>
      <c r="CC90" s="424"/>
      <c r="CD90" s="74"/>
      <c r="CE90" s="53"/>
      <c r="CF90" s="76"/>
      <c r="CH90" s="74"/>
      <c r="CI90" s="74"/>
      <c r="CK90" s="80"/>
      <c r="CL90" s="80"/>
      <c r="CM90" s="82"/>
      <c r="CN90" s="82"/>
      <c r="CO90" s="98"/>
      <c r="CP90" s="82"/>
      <c r="CQ90" s="99"/>
      <c r="CR90" s="99"/>
      <c r="CS90" s="100"/>
      <c r="CT90" s="806"/>
      <c r="CU90" s="99"/>
      <c r="CV90" s="162"/>
    </row>
    <row r="91" spans="1:100" s="50" customFormat="1" ht="50.25" customHeight="1" x14ac:dyDescent="0.25">
      <c r="A91" s="50" t="s">
        <v>3045</v>
      </c>
      <c r="B91" s="658">
        <f t="shared" si="43"/>
        <v>81</v>
      </c>
      <c r="C91" s="402" t="s">
        <v>2164</v>
      </c>
      <c r="D91" s="390" t="s">
        <v>3339</v>
      </c>
      <c r="E91" s="507" t="s">
        <v>7</v>
      </c>
      <c r="F91" s="565">
        <v>42787</v>
      </c>
      <c r="G91" s="760" t="s">
        <v>3203</v>
      </c>
      <c r="H91" s="760" t="s">
        <v>1771</v>
      </c>
      <c r="I91" s="769" t="s">
        <v>3127</v>
      </c>
      <c r="J91" s="552" t="s">
        <v>3340</v>
      </c>
      <c r="K91" s="563">
        <v>100</v>
      </c>
      <c r="L91" s="566">
        <v>851216</v>
      </c>
      <c r="M91" s="26" t="s">
        <v>3341</v>
      </c>
      <c r="N91" s="93">
        <v>59600000</v>
      </c>
      <c r="O91" s="567" t="s">
        <v>3342</v>
      </c>
      <c r="P91" s="551" t="s">
        <v>1871</v>
      </c>
      <c r="Q91" s="289" t="s">
        <v>1480</v>
      </c>
      <c r="R91" s="764" t="s">
        <v>3502</v>
      </c>
      <c r="S91" s="193">
        <v>81</v>
      </c>
      <c r="T91" s="733">
        <v>42845</v>
      </c>
      <c r="U91" s="426">
        <v>42846</v>
      </c>
      <c r="W91" s="765" t="s">
        <v>3221</v>
      </c>
      <c r="X91" s="765" t="s">
        <v>1866</v>
      </c>
      <c r="Y91" s="765" t="s">
        <v>1866</v>
      </c>
      <c r="Z91" s="765" t="s">
        <v>3675</v>
      </c>
      <c r="AA91" s="157" t="s">
        <v>3676</v>
      </c>
      <c r="AB91" s="402"/>
      <c r="AC91" s="698">
        <v>86917</v>
      </c>
      <c r="AD91" s="426">
        <v>42845</v>
      </c>
      <c r="AE91" s="88"/>
      <c r="AF91" s="163">
        <v>59600000</v>
      </c>
      <c r="AG91" s="117"/>
      <c r="AH91" s="117"/>
      <c r="AI91" s="623">
        <f t="shared" si="46"/>
        <v>59600000</v>
      </c>
      <c r="AJ91" s="630" t="s">
        <v>3490</v>
      </c>
      <c r="AK91" s="630" t="s">
        <v>1898</v>
      </c>
      <c r="AL91" s="630" t="s">
        <v>3484</v>
      </c>
      <c r="AM91" s="158"/>
      <c r="AN91" s="426">
        <v>42853</v>
      </c>
      <c r="AO91" s="426">
        <v>42845</v>
      </c>
      <c r="AP91" s="426">
        <v>43100</v>
      </c>
      <c r="AQ91" s="7">
        <f t="shared" si="44"/>
        <v>255</v>
      </c>
      <c r="AR91" s="765" t="s">
        <v>43</v>
      </c>
      <c r="AS91" s="641">
        <v>79877406</v>
      </c>
      <c r="AT91" s="48"/>
      <c r="AU91" s="48"/>
      <c r="AV91" s="29"/>
      <c r="AW91" s="166"/>
      <c r="AX91" s="48"/>
      <c r="AY91" s="29"/>
      <c r="AZ91" s="47"/>
      <c r="BA91" s="424"/>
      <c r="BB91" s="29"/>
      <c r="BC91" s="29"/>
      <c r="BD91" s="48"/>
      <c r="BE91" s="29"/>
      <c r="BF91" s="97"/>
      <c r="BG91" s="97"/>
      <c r="BI91" s="29"/>
      <c r="BJ91" s="48"/>
      <c r="BK91" s="29"/>
      <c r="BO91" s="424"/>
      <c r="BP91" s="424"/>
      <c r="BQ91" s="423"/>
      <c r="BR91" s="424"/>
      <c r="BS91" s="29"/>
      <c r="BT91" s="29"/>
      <c r="BU91" s="424"/>
      <c r="BV91" s="424"/>
      <c r="BW91" s="424"/>
      <c r="BX91" s="29"/>
      <c r="BY91" s="92"/>
      <c r="BZ91" s="92"/>
      <c r="CA91" s="424"/>
      <c r="CB91" s="424"/>
      <c r="CC91" s="424"/>
      <c r="CD91" s="74"/>
      <c r="CE91" s="53"/>
      <c r="CF91" s="76"/>
      <c r="CH91" s="74"/>
      <c r="CI91" s="74"/>
      <c r="CK91" s="80"/>
      <c r="CL91" s="80"/>
      <c r="CM91" s="82"/>
      <c r="CN91" s="82"/>
      <c r="CO91" s="98"/>
      <c r="CP91" s="82"/>
      <c r="CQ91" s="99"/>
      <c r="CR91" s="99"/>
      <c r="CS91" s="100"/>
      <c r="CT91" s="806"/>
      <c r="CU91" s="99"/>
      <c r="CV91" s="162"/>
    </row>
    <row r="92" spans="1:100" s="50" customFormat="1" ht="51" x14ac:dyDescent="0.25">
      <c r="A92" s="50" t="s">
        <v>3045</v>
      </c>
      <c r="B92" s="658">
        <f t="shared" si="43"/>
        <v>15</v>
      </c>
      <c r="C92" s="423" t="s">
        <v>3366</v>
      </c>
      <c r="D92" s="535" t="s">
        <v>3367</v>
      </c>
      <c r="E92" s="507" t="s">
        <v>2981</v>
      </c>
      <c r="F92" s="426">
        <v>42809</v>
      </c>
      <c r="G92" s="760" t="s">
        <v>3038</v>
      </c>
      <c r="H92" s="760" t="s">
        <v>3038</v>
      </c>
      <c r="I92" s="769" t="s">
        <v>3127</v>
      </c>
      <c r="J92" s="552" t="s">
        <v>3368</v>
      </c>
      <c r="K92" s="425">
        <v>145</v>
      </c>
      <c r="L92" s="47">
        <v>421823</v>
      </c>
      <c r="M92" s="404" t="s">
        <v>3372</v>
      </c>
      <c r="N92" s="630">
        <v>1030540</v>
      </c>
      <c r="O92" s="423" t="s">
        <v>3369</v>
      </c>
      <c r="P92" s="331" t="s">
        <v>1758</v>
      </c>
      <c r="Q92" s="289" t="s">
        <v>3502</v>
      </c>
      <c r="R92" s="764" t="s">
        <v>1480</v>
      </c>
      <c r="S92" s="193">
        <v>15</v>
      </c>
      <c r="T92" s="426">
        <v>42825</v>
      </c>
      <c r="U92" s="426">
        <v>42828</v>
      </c>
      <c r="W92" s="765" t="s">
        <v>1804</v>
      </c>
      <c r="X92" s="769" t="s">
        <v>1484</v>
      </c>
      <c r="Y92" s="769" t="s">
        <v>1484</v>
      </c>
      <c r="Z92" s="765" t="s">
        <v>3580</v>
      </c>
      <c r="AA92" s="330" t="s">
        <v>3581</v>
      </c>
      <c r="AB92" s="402"/>
      <c r="AC92" s="425">
        <v>77817</v>
      </c>
      <c r="AD92" s="426">
        <v>42828</v>
      </c>
      <c r="AE92" s="88"/>
      <c r="AF92" s="163">
        <v>1030540</v>
      </c>
      <c r="AG92" s="117"/>
      <c r="AH92" s="117"/>
      <c r="AI92" s="623">
        <f t="shared" si="46"/>
        <v>1030540</v>
      </c>
      <c r="AJ92" s="158"/>
      <c r="AK92" s="158"/>
      <c r="AL92" s="158"/>
      <c r="AM92" s="158"/>
      <c r="AN92" s="426"/>
      <c r="AO92" s="426">
        <v>42825</v>
      </c>
      <c r="AP92" s="426">
        <v>42885</v>
      </c>
      <c r="AQ92" s="7">
        <f t="shared" si="44"/>
        <v>60</v>
      </c>
      <c r="AR92" s="765" t="s">
        <v>1465</v>
      </c>
      <c r="AS92" s="641">
        <v>52260482</v>
      </c>
      <c r="AT92" s="48"/>
      <c r="AU92" s="48"/>
      <c r="AV92" s="29"/>
      <c r="AW92" s="49"/>
      <c r="AX92" s="48"/>
      <c r="AY92" s="29"/>
      <c r="AZ92" s="47"/>
      <c r="BA92" s="424"/>
      <c r="BB92" s="29"/>
      <c r="BC92" s="29"/>
      <c r="BD92" s="48"/>
      <c r="BE92" s="29"/>
      <c r="BF92" s="97"/>
      <c r="BG92" s="97"/>
      <c r="BI92" s="29"/>
      <c r="BJ92" s="48"/>
      <c r="BK92" s="29"/>
      <c r="BO92" s="424"/>
      <c r="BP92" s="424"/>
      <c r="BQ92" s="423"/>
      <c r="BR92" s="424"/>
      <c r="BS92" s="29"/>
      <c r="BT92" s="424"/>
      <c r="BU92" s="424"/>
      <c r="BV92" s="423"/>
      <c r="BW92" s="424"/>
      <c r="BX92" s="29"/>
      <c r="BY92" s="92"/>
      <c r="BZ92" s="92"/>
      <c r="CA92" s="424"/>
      <c r="CB92" s="424"/>
      <c r="CC92" s="424"/>
      <c r="CD92" s="74"/>
      <c r="CE92" s="53"/>
      <c r="CF92" s="76"/>
      <c r="CH92" s="74"/>
      <c r="CI92" s="74"/>
      <c r="CK92" s="80"/>
      <c r="CL92" s="80"/>
      <c r="CM92" s="82"/>
      <c r="CN92" s="82"/>
      <c r="CO92" s="98"/>
      <c r="CP92" s="82"/>
      <c r="CQ92" s="99"/>
      <c r="CR92" s="99"/>
      <c r="CS92" s="100"/>
      <c r="CT92" s="806"/>
      <c r="CU92" s="99"/>
      <c r="CV92" s="162"/>
    </row>
    <row r="93" spans="1:100" s="50" customFormat="1" ht="38.25" x14ac:dyDescent="0.25">
      <c r="A93" s="50" t="s">
        <v>3045</v>
      </c>
      <c r="B93" s="658">
        <f t="shared" si="43"/>
        <v>16</v>
      </c>
      <c r="C93" s="402" t="s">
        <v>3366</v>
      </c>
      <c r="D93" s="535" t="s">
        <v>3370</v>
      </c>
      <c r="E93" s="507" t="s">
        <v>2984</v>
      </c>
      <c r="F93" s="426">
        <v>42815</v>
      </c>
      <c r="G93" s="760" t="s">
        <v>3038</v>
      </c>
      <c r="H93" s="760" t="s">
        <v>3038</v>
      </c>
      <c r="I93" s="765" t="s">
        <v>3326</v>
      </c>
      <c r="J93" s="552" t="s">
        <v>3371</v>
      </c>
      <c r="K93" s="425">
        <v>142</v>
      </c>
      <c r="L93" s="47">
        <v>431915</v>
      </c>
      <c r="M93" s="28" t="s">
        <v>3027</v>
      </c>
      <c r="N93" s="630">
        <v>29076853</v>
      </c>
      <c r="O93" s="423" t="s">
        <v>3373</v>
      </c>
      <c r="P93" s="551" t="s">
        <v>3006</v>
      </c>
      <c r="Q93" s="289" t="s">
        <v>3502</v>
      </c>
      <c r="R93" s="764" t="s">
        <v>1480</v>
      </c>
      <c r="S93" s="193">
        <v>16</v>
      </c>
      <c r="T93" s="752">
        <v>42830</v>
      </c>
      <c r="U93" s="426">
        <v>42831</v>
      </c>
      <c r="W93" s="765" t="s">
        <v>1804</v>
      </c>
      <c r="X93" s="769" t="s">
        <v>1484</v>
      </c>
      <c r="Y93" s="769" t="s">
        <v>1484</v>
      </c>
      <c r="Z93" s="765" t="s">
        <v>3677</v>
      </c>
      <c r="AA93" s="157" t="s">
        <v>3400</v>
      </c>
      <c r="AB93" s="402"/>
      <c r="AC93" s="425">
        <v>78717</v>
      </c>
      <c r="AD93" s="426">
        <v>42830</v>
      </c>
      <c r="AE93" s="88"/>
      <c r="AF93" s="163">
        <v>18080109</v>
      </c>
      <c r="AG93" s="117"/>
      <c r="AH93" s="117"/>
      <c r="AI93" s="623">
        <f t="shared" si="46"/>
        <v>18080109</v>
      </c>
      <c r="AJ93" s="158"/>
      <c r="AK93" s="158"/>
      <c r="AL93" s="158"/>
      <c r="AM93" s="158"/>
      <c r="AN93" s="426"/>
      <c r="AO93" s="426">
        <v>42830</v>
      </c>
      <c r="AP93" s="426">
        <v>42890</v>
      </c>
      <c r="AQ93" s="7">
        <f t="shared" si="44"/>
        <v>60</v>
      </c>
      <c r="AR93" s="765" t="s">
        <v>3678</v>
      </c>
      <c r="AS93" s="641">
        <v>19477329</v>
      </c>
      <c r="AT93" s="96"/>
      <c r="AU93" s="48"/>
      <c r="AV93" s="29"/>
      <c r="AW93" s="29"/>
      <c r="AX93" s="48"/>
      <c r="AY93" s="29"/>
      <c r="AZ93" s="47"/>
      <c r="BA93" s="424"/>
      <c r="BB93" s="29"/>
      <c r="BC93" s="29"/>
      <c r="BD93" s="48"/>
      <c r="BE93" s="29"/>
      <c r="BF93" s="97"/>
      <c r="BG93" s="97"/>
      <c r="BI93" s="29"/>
      <c r="BJ93" s="48"/>
      <c r="BK93" s="29"/>
      <c r="BO93" s="424"/>
      <c r="BP93" s="424"/>
      <c r="BQ93" s="424"/>
      <c r="BR93" s="424"/>
      <c r="BS93" s="29"/>
      <c r="BT93" s="424"/>
      <c r="BU93" s="424"/>
      <c r="BV93" s="424"/>
      <c r="BW93" s="424"/>
      <c r="BX93" s="29"/>
      <c r="BY93" s="92"/>
      <c r="BZ93" s="92"/>
      <c r="CA93" s="424"/>
      <c r="CB93" s="424"/>
      <c r="CC93" s="424"/>
      <c r="CD93" s="74"/>
      <c r="CE93" s="53"/>
      <c r="CF93" s="76"/>
      <c r="CH93" s="74"/>
      <c r="CI93" s="74"/>
      <c r="CK93" s="80"/>
      <c r="CL93" s="80"/>
      <c r="CM93" s="82"/>
      <c r="CN93" s="82"/>
      <c r="CO93" s="98"/>
      <c r="CP93" s="82"/>
      <c r="CQ93" s="99"/>
      <c r="CR93" s="99"/>
      <c r="CS93" s="100"/>
      <c r="CT93" s="806"/>
      <c r="CU93" s="99"/>
      <c r="CV93" s="162"/>
    </row>
    <row r="94" spans="1:100" s="128" customFormat="1" ht="38.25" x14ac:dyDescent="0.25">
      <c r="A94" s="128" t="s">
        <v>3045</v>
      </c>
      <c r="B94" s="658">
        <f t="shared" si="43"/>
        <v>0</v>
      </c>
      <c r="C94" s="132" t="s">
        <v>3366</v>
      </c>
      <c r="D94" s="591" t="s">
        <v>3370</v>
      </c>
      <c r="E94" s="554" t="s">
        <v>2984</v>
      </c>
      <c r="F94" s="629">
        <v>42815</v>
      </c>
      <c r="G94" s="284" t="s">
        <v>3038</v>
      </c>
      <c r="H94" s="284" t="s">
        <v>3038</v>
      </c>
      <c r="I94" s="209" t="s">
        <v>3326</v>
      </c>
      <c r="J94" s="140" t="s">
        <v>3371</v>
      </c>
      <c r="K94" s="153">
        <v>142</v>
      </c>
      <c r="L94" s="142">
        <v>431915</v>
      </c>
      <c r="M94" s="228" t="s">
        <v>3027</v>
      </c>
      <c r="N94" s="159">
        <v>29076853</v>
      </c>
      <c r="O94" s="143" t="s">
        <v>3373</v>
      </c>
      <c r="P94" s="146" t="s">
        <v>3006</v>
      </c>
      <c r="Q94" s="290" t="s">
        <v>1985</v>
      </c>
      <c r="R94" s="145"/>
      <c r="S94" s="194"/>
      <c r="T94" s="629"/>
      <c r="U94" s="629"/>
      <c r="W94" s="209"/>
      <c r="X94" s="209"/>
      <c r="Y94" s="209"/>
      <c r="Z94" s="209"/>
      <c r="AA94" s="592"/>
      <c r="AB94" s="132"/>
      <c r="AC94" s="153"/>
      <c r="AD94" s="629"/>
      <c r="AE94" s="154"/>
      <c r="AF94" s="164"/>
      <c r="AG94" s="558"/>
      <c r="AH94" s="558"/>
      <c r="AI94" s="558"/>
      <c r="AJ94" s="159"/>
      <c r="AK94" s="159"/>
      <c r="AL94" s="159"/>
      <c r="AM94" s="159"/>
      <c r="AN94" s="629"/>
      <c r="AO94" s="629"/>
      <c r="AP94" s="629"/>
      <c r="AQ94" s="712"/>
      <c r="AR94" s="209"/>
      <c r="AS94" s="293"/>
      <c r="AT94" s="260"/>
      <c r="AU94" s="148"/>
      <c r="AV94" s="147"/>
      <c r="AW94" s="147"/>
      <c r="AX94" s="148"/>
      <c r="AY94" s="147"/>
      <c r="AZ94" s="142"/>
      <c r="BA94" s="145"/>
      <c r="BB94" s="147"/>
      <c r="BC94" s="147"/>
      <c r="BD94" s="148"/>
      <c r="BE94" s="147"/>
      <c r="BF94" s="150"/>
      <c r="BG94" s="150"/>
      <c r="BI94" s="147"/>
      <c r="BJ94" s="148"/>
      <c r="BK94" s="147"/>
      <c r="BO94" s="145"/>
      <c r="BP94" s="145"/>
      <c r="BQ94" s="145"/>
      <c r="BR94" s="145"/>
      <c r="BS94" s="147"/>
      <c r="BT94" s="145"/>
      <c r="BU94" s="145"/>
      <c r="BV94" s="145"/>
      <c r="BW94" s="145"/>
      <c r="BX94" s="147"/>
      <c r="BY94" s="131"/>
      <c r="BZ94" s="131"/>
      <c r="CA94" s="145"/>
      <c r="CB94" s="145"/>
      <c r="CC94" s="145"/>
      <c r="CD94" s="155"/>
      <c r="CE94" s="127"/>
      <c r="CF94" s="129"/>
      <c r="CH94" s="155"/>
      <c r="CI94" s="155"/>
      <c r="CK94" s="174"/>
      <c r="CL94" s="174"/>
      <c r="CM94" s="175"/>
      <c r="CN94" s="175"/>
      <c r="CO94" s="176"/>
      <c r="CP94" s="175"/>
      <c r="CQ94" s="177"/>
      <c r="CR94" s="177"/>
      <c r="CS94" s="178"/>
      <c r="CT94" s="806"/>
      <c r="CU94" s="177"/>
      <c r="CV94" s="179"/>
    </row>
    <row r="95" spans="1:100" s="50" customFormat="1" ht="76.5" x14ac:dyDescent="0.25">
      <c r="A95" s="50" t="s">
        <v>3045</v>
      </c>
      <c r="B95" s="658">
        <f t="shared" si="43"/>
        <v>78</v>
      </c>
      <c r="C95" s="402" t="s">
        <v>3366</v>
      </c>
      <c r="D95" s="535" t="s">
        <v>3374</v>
      </c>
      <c r="E95" s="507" t="s">
        <v>3375</v>
      </c>
      <c r="F95" s="426">
        <v>42811</v>
      </c>
      <c r="G95" s="760" t="s">
        <v>1499</v>
      </c>
      <c r="H95" s="760" t="s">
        <v>1526</v>
      </c>
      <c r="I95" s="765" t="s">
        <v>3376</v>
      </c>
      <c r="J95" s="552" t="s">
        <v>3377</v>
      </c>
      <c r="K95" s="425">
        <v>179</v>
      </c>
      <c r="L95" s="47">
        <v>241415</v>
      </c>
      <c r="M95" s="404" t="s">
        <v>3378</v>
      </c>
      <c r="N95" s="630">
        <v>30000000</v>
      </c>
      <c r="O95" s="423" t="s">
        <v>3379</v>
      </c>
      <c r="P95" s="403" t="s">
        <v>2350</v>
      </c>
      <c r="Q95" s="289" t="s">
        <v>3502</v>
      </c>
      <c r="R95" s="764" t="s">
        <v>1480</v>
      </c>
      <c r="S95" s="193">
        <v>78</v>
      </c>
      <c r="T95" s="733">
        <v>42832</v>
      </c>
      <c r="U95" s="708">
        <v>42832</v>
      </c>
      <c r="W95" s="765" t="s">
        <v>1804</v>
      </c>
      <c r="X95" s="769" t="s">
        <v>1484</v>
      </c>
      <c r="Y95" s="769" t="s">
        <v>1484</v>
      </c>
      <c r="Z95" s="765" t="s">
        <v>3679</v>
      </c>
      <c r="AA95" s="157" t="s">
        <v>3680</v>
      </c>
      <c r="AB95" s="402"/>
      <c r="AC95" s="425">
        <v>81717</v>
      </c>
      <c r="AD95" s="708">
        <v>42832</v>
      </c>
      <c r="AE95" s="88"/>
      <c r="AF95" s="163">
        <v>30000000</v>
      </c>
      <c r="AG95" s="117"/>
      <c r="AH95" s="117"/>
      <c r="AI95" s="623">
        <f t="shared" si="46"/>
        <v>30000000</v>
      </c>
      <c r="AJ95" s="158"/>
      <c r="AK95" s="89"/>
      <c r="AL95" s="89"/>
      <c r="AM95" s="89"/>
      <c r="AN95" s="426"/>
      <c r="AO95" s="426">
        <v>42832</v>
      </c>
      <c r="AP95" s="426">
        <v>42892</v>
      </c>
      <c r="AQ95" s="7">
        <f t="shared" si="44"/>
        <v>60</v>
      </c>
      <c r="AR95" s="765" t="s">
        <v>3681</v>
      </c>
      <c r="AS95" s="641">
        <v>79963759</v>
      </c>
      <c r="AT95" s="48"/>
      <c r="AU95" s="48"/>
      <c r="AV95" s="29"/>
      <c r="AW95" s="49"/>
      <c r="AX95" s="48"/>
      <c r="AY95" s="29"/>
      <c r="AZ95" s="47"/>
      <c r="BA95" s="424"/>
      <c r="BB95" s="29"/>
      <c r="BC95" s="29"/>
      <c r="BD95" s="48"/>
      <c r="BE95" s="29"/>
      <c r="BF95" s="97"/>
      <c r="BG95" s="97"/>
      <c r="BI95" s="29"/>
      <c r="BJ95" s="48"/>
      <c r="BK95" s="29"/>
      <c r="BO95" s="424"/>
      <c r="BP95" s="424"/>
      <c r="BQ95" s="423"/>
      <c r="BR95" s="424"/>
      <c r="BS95" s="29"/>
      <c r="BT95" s="424"/>
      <c r="BU95" s="424"/>
      <c r="BV95" s="423"/>
      <c r="BW95" s="424"/>
      <c r="BX95" s="29"/>
      <c r="BY95" s="92"/>
      <c r="BZ95" s="92"/>
      <c r="CA95" s="424"/>
      <c r="CB95" s="424"/>
      <c r="CC95" s="424"/>
      <c r="CD95" s="74"/>
      <c r="CE95" s="53"/>
      <c r="CF95" s="76"/>
      <c r="CH95" s="74"/>
      <c r="CI95" s="74"/>
      <c r="CK95" s="80"/>
      <c r="CL95" s="80"/>
      <c r="CM95" s="82"/>
      <c r="CN95" s="82"/>
      <c r="CO95" s="98"/>
      <c r="CP95" s="82"/>
      <c r="CQ95" s="99"/>
      <c r="CR95" s="99"/>
      <c r="CS95" s="100"/>
      <c r="CT95" s="806"/>
      <c r="CU95" s="99"/>
      <c r="CV95" s="162"/>
    </row>
    <row r="96" spans="1:100" s="50" customFormat="1" ht="102" customHeight="1" x14ac:dyDescent="0.25">
      <c r="A96" s="50" t="s">
        <v>3045</v>
      </c>
      <c r="B96" s="658">
        <f t="shared" si="43"/>
        <v>12</v>
      </c>
      <c r="C96" s="423" t="s">
        <v>2164</v>
      </c>
      <c r="D96" s="577" t="s">
        <v>3380</v>
      </c>
      <c r="E96" s="507" t="s">
        <v>2942</v>
      </c>
      <c r="F96" s="426">
        <v>42808</v>
      </c>
      <c r="G96" s="760" t="s">
        <v>3038</v>
      </c>
      <c r="H96" s="760" t="s">
        <v>3038</v>
      </c>
      <c r="I96" s="765" t="s">
        <v>2257</v>
      </c>
      <c r="J96" s="552" t="s">
        <v>3381</v>
      </c>
      <c r="K96" s="425">
        <v>128</v>
      </c>
      <c r="L96" s="47">
        <v>721540</v>
      </c>
      <c r="M96" s="552" t="s">
        <v>3382</v>
      </c>
      <c r="N96" s="630">
        <v>6500000</v>
      </c>
      <c r="O96" s="423" t="s">
        <v>3383</v>
      </c>
      <c r="P96" s="551" t="s">
        <v>1714</v>
      </c>
      <c r="Q96" s="289" t="s">
        <v>3502</v>
      </c>
      <c r="R96" s="764" t="s">
        <v>1480</v>
      </c>
      <c r="S96" s="193">
        <v>12</v>
      </c>
      <c r="T96" s="426">
        <v>42824</v>
      </c>
      <c r="U96" s="426">
        <v>42828</v>
      </c>
      <c r="W96" s="765" t="s">
        <v>3221</v>
      </c>
      <c r="X96" s="765" t="s">
        <v>3343</v>
      </c>
      <c r="Y96" s="765" t="s">
        <v>2223</v>
      </c>
      <c r="Z96" s="765" t="s">
        <v>2291</v>
      </c>
      <c r="AA96" s="330">
        <v>19214555</v>
      </c>
      <c r="AB96" s="402"/>
      <c r="AC96" s="425">
        <v>77117</v>
      </c>
      <c r="AD96" s="426">
        <v>42824</v>
      </c>
      <c r="AE96" s="88"/>
      <c r="AF96" s="163">
        <v>4200000</v>
      </c>
      <c r="AG96" s="117"/>
      <c r="AH96" s="117"/>
      <c r="AI96" s="623">
        <f t="shared" si="46"/>
        <v>4200000</v>
      </c>
      <c r="AJ96" s="158"/>
      <c r="AK96" s="158"/>
      <c r="AL96" s="158"/>
      <c r="AM96" s="158"/>
      <c r="AN96" s="426"/>
      <c r="AO96" s="426">
        <v>42824</v>
      </c>
      <c r="AP96" s="426">
        <v>43100</v>
      </c>
      <c r="AQ96" s="7">
        <f t="shared" si="44"/>
        <v>276</v>
      </c>
      <c r="AR96" s="765" t="s">
        <v>2884</v>
      </c>
      <c r="AS96" s="641">
        <v>63335799</v>
      </c>
      <c r="AT96" s="48"/>
      <c r="AU96" s="48"/>
      <c r="AV96" s="29"/>
      <c r="AW96" s="49"/>
      <c r="AX96" s="48"/>
      <c r="AY96" s="29"/>
      <c r="AZ96" s="47"/>
      <c r="BA96" s="424"/>
      <c r="BB96" s="29"/>
      <c r="BC96" s="29"/>
      <c r="BD96" s="48"/>
      <c r="BE96" s="29"/>
      <c r="BF96" s="97"/>
      <c r="BG96" s="97"/>
      <c r="BI96" s="29"/>
      <c r="BJ96" s="48"/>
      <c r="BK96" s="29"/>
      <c r="BO96" s="424"/>
      <c r="BP96" s="424"/>
      <c r="BQ96" s="423"/>
      <c r="BR96" s="424"/>
      <c r="BS96" s="29"/>
      <c r="BT96" s="424"/>
      <c r="BU96" s="424"/>
      <c r="BV96" s="423"/>
      <c r="BW96" s="424"/>
      <c r="BX96" s="29"/>
      <c r="BY96" s="92"/>
      <c r="BZ96" s="92"/>
      <c r="CA96" s="424"/>
      <c r="CB96" s="424"/>
      <c r="CC96" s="424"/>
      <c r="CD96" s="74"/>
      <c r="CE96" s="53"/>
      <c r="CF96" s="76"/>
      <c r="CH96" s="74"/>
      <c r="CI96" s="74"/>
      <c r="CK96" s="80"/>
      <c r="CL96" s="80"/>
      <c r="CM96" s="82"/>
      <c r="CN96" s="82"/>
      <c r="CO96" s="98"/>
      <c r="CP96" s="82"/>
      <c r="CQ96" s="99"/>
      <c r="CR96" s="99"/>
      <c r="CS96" s="100"/>
      <c r="CT96" s="806"/>
      <c r="CU96" s="99"/>
      <c r="CV96" s="162"/>
    </row>
    <row r="97" spans="1:100" s="128" customFormat="1" ht="78" customHeight="1" x14ac:dyDescent="0.25">
      <c r="A97" s="128" t="s">
        <v>3045</v>
      </c>
      <c r="B97" s="658">
        <f t="shared" si="43"/>
        <v>0</v>
      </c>
      <c r="C97" s="143" t="s">
        <v>2164</v>
      </c>
      <c r="D97" s="591" t="s">
        <v>3384</v>
      </c>
      <c r="E97" s="554" t="s">
        <v>2978</v>
      </c>
      <c r="F97" s="139">
        <v>42810</v>
      </c>
      <c r="G97" s="284" t="s">
        <v>3038</v>
      </c>
      <c r="H97" s="284" t="s">
        <v>3038</v>
      </c>
      <c r="I97" s="209" t="s">
        <v>2257</v>
      </c>
      <c r="J97" s="140" t="s">
        <v>3385</v>
      </c>
      <c r="K97" s="153">
        <v>116</v>
      </c>
      <c r="L97" s="142">
        <v>151015</v>
      </c>
      <c r="M97" s="140" t="s">
        <v>3199</v>
      </c>
      <c r="N97" s="159">
        <v>5500000</v>
      </c>
      <c r="O97" s="143" t="s">
        <v>3386</v>
      </c>
      <c r="P97" s="146" t="s">
        <v>1786</v>
      </c>
      <c r="Q97" s="290" t="s">
        <v>1985</v>
      </c>
      <c r="R97" s="145"/>
      <c r="S97" s="194"/>
      <c r="T97" s="139"/>
      <c r="U97" s="139"/>
      <c r="W97" s="209"/>
      <c r="X97" s="209"/>
      <c r="Y97" s="209"/>
      <c r="Z97" s="209"/>
      <c r="AA97" s="592"/>
      <c r="AB97" s="132"/>
      <c r="AC97" s="153"/>
      <c r="AD97" s="139"/>
      <c r="AE97" s="154"/>
      <c r="AF97" s="164"/>
      <c r="AG97" s="558"/>
      <c r="AH97" s="558"/>
      <c r="AI97" s="623">
        <f t="shared" si="46"/>
        <v>0</v>
      </c>
      <c r="AJ97" s="159"/>
      <c r="AK97" s="159"/>
      <c r="AL97" s="159"/>
      <c r="AM97" s="159"/>
      <c r="AN97" s="139"/>
      <c r="AO97" s="139"/>
      <c r="AP97" s="139"/>
      <c r="AQ97" s="7">
        <f t="shared" si="44"/>
        <v>0</v>
      </c>
      <c r="AR97" s="209"/>
      <c r="AS97" s="293"/>
      <c r="AT97" s="148"/>
      <c r="AU97" s="148"/>
      <c r="AV97" s="147"/>
      <c r="AW97" s="151"/>
      <c r="AX97" s="148"/>
      <c r="AY97" s="147"/>
      <c r="AZ97" s="142"/>
      <c r="BA97" s="145"/>
      <c r="BB97" s="147"/>
      <c r="BC97" s="147"/>
      <c r="BD97" s="148"/>
      <c r="BE97" s="147"/>
      <c r="BF97" s="150"/>
      <c r="BG97" s="150"/>
      <c r="BI97" s="147"/>
      <c r="BJ97" s="148"/>
      <c r="BK97" s="147"/>
      <c r="BO97" s="145"/>
      <c r="BP97" s="145"/>
      <c r="BQ97" s="143"/>
      <c r="BR97" s="145"/>
      <c r="BS97" s="147"/>
      <c r="BT97" s="145"/>
      <c r="BU97" s="145"/>
      <c r="BV97" s="143"/>
      <c r="BW97" s="145"/>
      <c r="BX97" s="147"/>
      <c r="BY97" s="131"/>
      <c r="BZ97" s="131"/>
      <c r="CA97" s="145"/>
      <c r="CB97" s="145"/>
      <c r="CC97" s="145"/>
      <c r="CD97" s="155"/>
      <c r="CE97" s="127"/>
      <c r="CF97" s="129"/>
      <c r="CH97" s="155"/>
      <c r="CI97" s="155"/>
      <c r="CK97" s="174"/>
      <c r="CL97" s="174"/>
      <c r="CM97" s="175"/>
      <c r="CN97" s="175"/>
      <c r="CO97" s="176"/>
      <c r="CP97" s="175"/>
      <c r="CQ97" s="177"/>
      <c r="CR97" s="177"/>
      <c r="CS97" s="178"/>
      <c r="CT97" s="806"/>
      <c r="CU97" s="177"/>
      <c r="CV97" s="179"/>
    </row>
    <row r="98" spans="1:100" s="50" customFormat="1" ht="90" customHeight="1" x14ac:dyDescent="0.25">
      <c r="A98" s="50" t="s">
        <v>3045</v>
      </c>
      <c r="B98" s="658">
        <f t="shared" si="43"/>
        <v>77</v>
      </c>
      <c r="C98" s="402" t="s">
        <v>2164</v>
      </c>
      <c r="D98" s="577" t="s">
        <v>3387</v>
      </c>
      <c r="E98" s="507" t="s">
        <v>3388</v>
      </c>
      <c r="F98" s="426">
        <v>42809</v>
      </c>
      <c r="G98" s="760" t="s">
        <v>1499</v>
      </c>
      <c r="H98" s="760" t="s">
        <v>1526</v>
      </c>
      <c r="I98" s="765" t="s">
        <v>3376</v>
      </c>
      <c r="J98" s="552" t="s">
        <v>3389</v>
      </c>
      <c r="K98" s="429">
        <v>83</v>
      </c>
      <c r="L98" s="47">
        <v>731521</v>
      </c>
      <c r="M98" s="404" t="s">
        <v>3390</v>
      </c>
      <c r="N98" s="630">
        <v>25000000</v>
      </c>
      <c r="O98" s="423" t="s">
        <v>3391</v>
      </c>
      <c r="P98" s="403" t="s">
        <v>3006</v>
      </c>
      <c r="Q98" s="289" t="s">
        <v>3502</v>
      </c>
      <c r="R98" s="764" t="s">
        <v>1480</v>
      </c>
      <c r="S98" s="193">
        <v>77</v>
      </c>
      <c r="T98" s="733">
        <v>42830</v>
      </c>
      <c r="U98" s="426">
        <v>42832</v>
      </c>
      <c r="W98" s="765" t="s">
        <v>3221</v>
      </c>
      <c r="X98" s="769" t="s">
        <v>1484</v>
      </c>
      <c r="Y98" s="769" t="s">
        <v>1484</v>
      </c>
      <c r="Z98" s="765" t="s">
        <v>3682</v>
      </c>
      <c r="AA98" s="157" t="s">
        <v>3683</v>
      </c>
      <c r="AB98" s="402"/>
      <c r="AC98" s="425">
        <v>78817</v>
      </c>
      <c r="AD98" s="426">
        <v>42830</v>
      </c>
      <c r="AE98" s="88"/>
      <c r="AF98" s="163">
        <v>25000000</v>
      </c>
      <c r="AH98" s="117"/>
      <c r="AI98" s="623">
        <f t="shared" si="46"/>
        <v>25000000</v>
      </c>
      <c r="AJ98" s="158"/>
      <c r="AK98" s="158"/>
      <c r="AL98" s="158"/>
      <c r="AM98" s="158"/>
      <c r="AN98" s="426"/>
      <c r="AO98" s="426">
        <v>42830</v>
      </c>
      <c r="AP98" s="708">
        <v>43100</v>
      </c>
      <c r="AQ98" s="7">
        <f t="shared" si="44"/>
        <v>270</v>
      </c>
      <c r="AR98" s="765" t="s">
        <v>3681</v>
      </c>
      <c r="AS98" s="641">
        <v>79963759</v>
      </c>
      <c r="AT98" s="96"/>
      <c r="AU98" s="48"/>
      <c r="AV98" s="29"/>
      <c r="AW98" s="29"/>
      <c r="AX98" s="48"/>
      <c r="AY98" s="29"/>
      <c r="AZ98" s="47"/>
      <c r="BA98" s="424"/>
      <c r="BB98" s="29"/>
      <c r="BC98" s="29"/>
      <c r="BD98" s="48"/>
      <c r="BE98" s="29"/>
      <c r="BF98" s="97"/>
      <c r="BG98" s="97"/>
      <c r="BI98" s="29"/>
      <c r="BJ98" s="48"/>
      <c r="BK98" s="29"/>
      <c r="BO98" s="424"/>
      <c r="BP98" s="424"/>
      <c r="BQ98" s="424"/>
      <c r="BR98" s="424"/>
      <c r="BS98" s="29"/>
      <c r="BT98" s="424"/>
      <c r="BU98" s="424"/>
      <c r="BV98" s="424"/>
      <c r="BW98" s="424"/>
      <c r="BX98" s="29"/>
      <c r="BY98" s="92"/>
      <c r="BZ98" s="92"/>
      <c r="CA98" s="424"/>
      <c r="CB98" s="424"/>
      <c r="CC98" s="424"/>
      <c r="CD98" s="74"/>
      <c r="CE98" s="53"/>
      <c r="CF98" s="76"/>
      <c r="CH98" s="74"/>
      <c r="CI98" s="74"/>
      <c r="CK98" s="80"/>
      <c r="CL98" s="80"/>
      <c r="CM98" s="82"/>
      <c r="CN98" s="82"/>
      <c r="CO98" s="98"/>
      <c r="CP98" s="82"/>
      <c r="CQ98" s="99"/>
      <c r="CR98" s="99"/>
      <c r="CS98" s="100"/>
      <c r="CT98" s="806"/>
      <c r="CU98" s="99"/>
      <c r="CV98" s="162"/>
    </row>
    <row r="99" spans="1:100" s="50" customFormat="1" ht="99" customHeight="1" x14ac:dyDescent="0.25">
      <c r="A99" s="50" t="s">
        <v>3045</v>
      </c>
      <c r="B99" s="658">
        <f t="shared" si="43"/>
        <v>14</v>
      </c>
      <c r="C99" s="402" t="s">
        <v>1609</v>
      </c>
      <c r="D99" s="535" t="s">
        <v>3411</v>
      </c>
      <c r="E99" s="507" t="s">
        <v>1965</v>
      </c>
      <c r="F99" s="426">
        <v>42809</v>
      </c>
      <c r="G99" s="760" t="s">
        <v>3038</v>
      </c>
      <c r="H99" s="760" t="s">
        <v>3038</v>
      </c>
      <c r="I99" s="765" t="s">
        <v>2257</v>
      </c>
      <c r="J99" s="552" t="s">
        <v>3412</v>
      </c>
      <c r="K99" s="425">
        <v>118</v>
      </c>
      <c r="L99" s="47">
        <v>151015</v>
      </c>
      <c r="M99" s="404" t="s">
        <v>3199</v>
      </c>
      <c r="N99" s="630">
        <v>6000000</v>
      </c>
      <c r="O99" s="423" t="s">
        <v>3413</v>
      </c>
      <c r="P99" s="331" t="s">
        <v>1786</v>
      </c>
      <c r="Q99" s="289" t="s">
        <v>3502</v>
      </c>
      <c r="R99" s="764" t="s">
        <v>1480</v>
      </c>
      <c r="S99" s="193">
        <v>14</v>
      </c>
      <c r="T99" s="426">
        <v>42824</v>
      </c>
      <c r="U99" s="701">
        <v>42824</v>
      </c>
      <c r="W99" s="765" t="s">
        <v>3423</v>
      </c>
      <c r="X99" s="765" t="s">
        <v>3445</v>
      </c>
      <c r="Y99" s="765" t="s">
        <v>1823</v>
      </c>
      <c r="Z99" s="765" t="s">
        <v>3574</v>
      </c>
      <c r="AA99" s="157" t="s">
        <v>3575</v>
      </c>
      <c r="AB99" s="402"/>
      <c r="AC99" s="425">
        <v>77217</v>
      </c>
      <c r="AD99" s="426">
        <v>42824</v>
      </c>
      <c r="AE99" s="88"/>
      <c r="AF99" s="163">
        <v>6000000</v>
      </c>
      <c r="AG99" s="117"/>
      <c r="AH99" s="117"/>
      <c r="AI99" s="623">
        <f t="shared" si="46"/>
        <v>6000000</v>
      </c>
      <c r="AJ99" s="158"/>
      <c r="AK99" s="158"/>
      <c r="AL99" s="158"/>
      <c r="AM99" s="158"/>
      <c r="AN99" s="426"/>
      <c r="AO99" s="426">
        <v>42824</v>
      </c>
      <c r="AP99" s="426">
        <v>43098</v>
      </c>
      <c r="AQ99" s="7">
        <f t="shared" si="44"/>
        <v>274</v>
      </c>
      <c r="AR99" s="765" t="s">
        <v>44</v>
      </c>
      <c r="AS99" s="641">
        <v>40988421</v>
      </c>
      <c r="AT99" s="96"/>
      <c r="AU99" s="48"/>
      <c r="AV99" s="29"/>
      <c r="AW99" s="29"/>
      <c r="AX99" s="48"/>
      <c r="AY99" s="29"/>
      <c r="AZ99" s="47"/>
      <c r="BA99" s="424"/>
      <c r="BB99" s="29"/>
      <c r="BC99" s="29"/>
      <c r="BD99" s="48"/>
      <c r="BE99" s="29"/>
      <c r="BF99" s="97"/>
      <c r="BG99" s="97"/>
      <c r="BI99" s="29"/>
      <c r="BJ99" s="48"/>
      <c r="BK99" s="29"/>
      <c r="BO99" s="424"/>
      <c r="BP99" s="424"/>
      <c r="BQ99" s="424"/>
      <c r="BR99" s="424"/>
      <c r="BS99" s="29"/>
      <c r="BT99" s="424"/>
      <c r="BU99" s="424"/>
      <c r="BV99" s="424"/>
      <c r="BW99" s="424"/>
      <c r="BX99" s="29"/>
      <c r="BY99" s="92"/>
      <c r="BZ99" s="92"/>
      <c r="CA99" s="424"/>
      <c r="CB99" s="424"/>
      <c r="CC99" s="424"/>
      <c r="CD99" s="74"/>
      <c r="CE99" s="53"/>
      <c r="CF99" s="76"/>
      <c r="CH99" s="74"/>
      <c r="CI99" s="74"/>
      <c r="CK99" s="80"/>
      <c r="CL99" s="80"/>
      <c r="CM99" s="82"/>
      <c r="CN99" s="82"/>
      <c r="CO99" s="98"/>
      <c r="CP99" s="82"/>
      <c r="CQ99" s="99"/>
      <c r="CR99" s="99"/>
      <c r="CS99" s="100"/>
      <c r="CT99" s="806"/>
      <c r="CU99" s="99"/>
      <c r="CV99" s="162"/>
    </row>
    <row r="100" spans="1:100" s="231" customFormat="1" ht="63.75" x14ac:dyDescent="0.25">
      <c r="A100" s="231" t="s">
        <v>3045</v>
      </c>
      <c r="B100" s="658">
        <f t="shared" si="43"/>
        <v>0</v>
      </c>
      <c r="C100" s="231" t="s">
        <v>1609</v>
      </c>
      <c r="D100" s="713" t="s">
        <v>3414</v>
      </c>
      <c r="E100" s="554" t="s">
        <v>3014</v>
      </c>
      <c r="F100" s="629">
        <v>42821</v>
      </c>
      <c r="G100" s="284" t="s">
        <v>3038</v>
      </c>
      <c r="H100" s="284" t="s">
        <v>3038</v>
      </c>
      <c r="I100" s="209" t="s">
        <v>2257</v>
      </c>
      <c r="J100" s="228" t="s">
        <v>3415</v>
      </c>
      <c r="K100" s="153">
        <v>119</v>
      </c>
      <c r="L100" s="142">
        <v>151015</v>
      </c>
      <c r="M100" s="140" t="s">
        <v>3199</v>
      </c>
      <c r="N100" s="155">
        <v>1000000</v>
      </c>
      <c r="O100" s="129" t="s">
        <v>3416</v>
      </c>
      <c r="P100" s="714" t="s">
        <v>1786</v>
      </c>
      <c r="S100" s="194"/>
      <c r="T100" s="629"/>
      <c r="U100" s="127"/>
      <c r="V100" s="128"/>
      <c r="W100" s="209"/>
      <c r="X100" s="209"/>
      <c r="Y100" s="209"/>
      <c r="Z100" s="209"/>
      <c r="AA100" s="592"/>
      <c r="AB100" s="132"/>
      <c r="AC100" s="138"/>
      <c r="AD100" s="629"/>
      <c r="AE100" s="558"/>
      <c r="AF100" s="558"/>
      <c r="AG100" s="558"/>
      <c r="AH100" s="558"/>
      <c r="AI100" s="558">
        <f t="shared" si="46"/>
        <v>0</v>
      </c>
      <c r="AJ100" s="159"/>
      <c r="AK100" s="159"/>
      <c r="AL100" s="159"/>
      <c r="AM100" s="159"/>
      <c r="AN100" s="629"/>
      <c r="AO100" s="629"/>
      <c r="AP100" s="629"/>
      <c r="AQ100" s="7">
        <f t="shared" si="44"/>
        <v>0</v>
      </c>
      <c r="AR100" s="209"/>
      <c r="AS100" s="295"/>
      <c r="AT100" s="127"/>
      <c r="AU100" s="127"/>
      <c r="AV100" s="128"/>
      <c r="AW100" s="129"/>
      <c r="AX100" s="127"/>
      <c r="AY100" s="128"/>
      <c r="AZ100" s="130"/>
      <c r="BA100" s="127"/>
      <c r="BB100" s="128"/>
      <c r="BC100" s="128"/>
      <c r="BD100" s="127"/>
      <c r="BE100" s="128"/>
      <c r="BF100" s="130"/>
      <c r="BG100" s="130"/>
      <c r="BH100" s="128"/>
      <c r="BI100" s="128"/>
      <c r="BJ100" s="127"/>
      <c r="BK100" s="128"/>
      <c r="BL100" s="128"/>
      <c r="BM100" s="128"/>
      <c r="BN100" s="128"/>
      <c r="BO100" s="131"/>
      <c r="BP100" s="131"/>
      <c r="BQ100" s="132"/>
      <c r="BR100" s="131"/>
      <c r="BS100" s="128"/>
      <c r="BT100" s="131"/>
      <c r="BU100" s="131"/>
      <c r="BV100" s="132"/>
      <c r="BW100" s="131"/>
      <c r="BX100" s="128"/>
      <c r="BY100" s="131"/>
      <c r="BZ100" s="131"/>
      <c r="CA100" s="132"/>
      <c r="CB100" s="131"/>
      <c r="CC100" s="128"/>
      <c r="CD100" s="133"/>
      <c r="CE100" s="127"/>
      <c r="CF100" s="129"/>
      <c r="CG100" s="128"/>
      <c r="CH100" s="133"/>
      <c r="CI100" s="134"/>
      <c r="CJ100" s="135"/>
      <c r="CK100" s="135"/>
      <c r="CL100" s="135"/>
      <c r="CR100" s="128"/>
      <c r="CS100" s="232"/>
      <c r="CT100" s="806"/>
      <c r="CU100" s="128"/>
      <c r="CV100" s="233"/>
    </row>
    <row r="101" spans="1:100" s="50" customFormat="1" ht="127.5" x14ac:dyDescent="0.25">
      <c r="A101" s="50" t="s">
        <v>3045</v>
      </c>
      <c r="B101" s="658">
        <f t="shared" si="43"/>
        <v>13</v>
      </c>
      <c r="C101" s="402" t="s">
        <v>1489</v>
      </c>
      <c r="D101" s="577" t="s">
        <v>3459</v>
      </c>
      <c r="E101" s="507" t="s">
        <v>2972</v>
      </c>
      <c r="F101" s="426">
        <v>42816</v>
      </c>
      <c r="G101" s="760" t="s">
        <v>3038</v>
      </c>
      <c r="H101" s="760" t="s">
        <v>3038</v>
      </c>
      <c r="I101" s="765" t="s">
        <v>2257</v>
      </c>
      <c r="J101" s="552" t="s">
        <v>3460</v>
      </c>
      <c r="K101" s="429">
        <v>122</v>
      </c>
      <c r="L101" s="47">
        <v>151015</v>
      </c>
      <c r="M101" s="404" t="s">
        <v>3199</v>
      </c>
      <c r="N101" s="630">
        <v>33000000</v>
      </c>
      <c r="O101" s="423" t="s">
        <v>3461</v>
      </c>
      <c r="P101" s="551" t="s">
        <v>1786</v>
      </c>
      <c r="Q101" s="762" t="s">
        <v>3502</v>
      </c>
      <c r="R101" s="762" t="s">
        <v>1480</v>
      </c>
      <c r="S101" s="193">
        <v>13</v>
      </c>
      <c r="T101" s="426">
        <v>42825</v>
      </c>
      <c r="U101" s="426"/>
      <c r="W101" s="765" t="s">
        <v>3423</v>
      </c>
      <c r="X101" s="765" t="s">
        <v>3576</v>
      </c>
      <c r="Y101" s="765" t="s">
        <v>3576</v>
      </c>
      <c r="Z101" s="765" t="s">
        <v>3577</v>
      </c>
      <c r="AA101" s="157" t="s">
        <v>3578</v>
      </c>
      <c r="AB101" s="402"/>
      <c r="AC101" s="425">
        <v>77617</v>
      </c>
      <c r="AD101" s="426">
        <v>42825</v>
      </c>
      <c r="AE101" s="88"/>
      <c r="AF101" s="88">
        <v>33000000</v>
      </c>
      <c r="AG101" s="117"/>
      <c r="AH101" s="117"/>
      <c r="AI101" s="623">
        <f t="shared" si="46"/>
        <v>33000000</v>
      </c>
      <c r="AJ101" s="158"/>
      <c r="AK101" s="158"/>
      <c r="AL101" s="158"/>
      <c r="AM101" s="158"/>
      <c r="AN101" s="426"/>
      <c r="AO101" s="426">
        <v>42829</v>
      </c>
      <c r="AP101" s="426">
        <v>43100</v>
      </c>
      <c r="AQ101" s="7">
        <f t="shared" si="44"/>
        <v>271</v>
      </c>
      <c r="AR101" s="765" t="s">
        <v>3685</v>
      </c>
      <c r="AS101" s="641">
        <v>64551804</v>
      </c>
      <c r="AT101" s="96"/>
      <c r="AU101" s="48"/>
      <c r="AV101" s="29"/>
      <c r="AW101" s="29"/>
      <c r="AX101" s="48"/>
      <c r="AY101" s="29"/>
      <c r="AZ101" s="47"/>
      <c r="BA101" s="424"/>
      <c r="BB101" s="29"/>
      <c r="BC101" s="29"/>
      <c r="BD101" s="48"/>
      <c r="BE101" s="29"/>
      <c r="BF101" s="97"/>
      <c r="BG101" s="97"/>
      <c r="BI101" s="29"/>
      <c r="BJ101" s="48"/>
      <c r="BK101" s="29"/>
      <c r="BO101" s="424"/>
      <c r="BP101" s="424"/>
      <c r="BQ101" s="424"/>
      <c r="BR101" s="424"/>
      <c r="BS101" s="29"/>
      <c r="BT101" s="424"/>
      <c r="BU101" s="424"/>
      <c r="BV101" s="424"/>
      <c r="BW101" s="424"/>
      <c r="BX101" s="29"/>
      <c r="BY101" s="92"/>
      <c r="BZ101" s="92"/>
      <c r="CA101" s="424"/>
      <c r="CB101" s="424"/>
      <c r="CC101" s="424"/>
      <c r="CD101" s="74"/>
      <c r="CE101" s="53"/>
      <c r="CF101" s="76"/>
      <c r="CH101" s="74"/>
      <c r="CI101" s="74"/>
      <c r="CK101" s="80"/>
      <c r="CL101" s="80"/>
      <c r="CM101" s="82"/>
      <c r="CN101" s="82"/>
      <c r="CO101" s="98"/>
      <c r="CP101" s="82"/>
      <c r="CQ101" s="99"/>
      <c r="CR101" s="99"/>
      <c r="CS101" s="100"/>
      <c r="CT101" s="806"/>
      <c r="CU101" s="99"/>
      <c r="CV101" s="162"/>
    </row>
    <row r="102" spans="1:100" s="50" customFormat="1" ht="59.25" customHeight="1" x14ac:dyDescent="0.25">
      <c r="A102" s="50" t="s">
        <v>3045</v>
      </c>
      <c r="B102" s="658">
        <f t="shared" si="43"/>
        <v>17</v>
      </c>
      <c r="C102" s="402" t="s">
        <v>1489</v>
      </c>
      <c r="D102" s="577" t="s">
        <v>3462</v>
      </c>
      <c r="E102" s="507" t="s">
        <v>2976</v>
      </c>
      <c r="F102" s="585">
        <v>42816</v>
      </c>
      <c r="G102" s="760" t="s">
        <v>3038</v>
      </c>
      <c r="H102" s="760" t="s">
        <v>3038</v>
      </c>
      <c r="I102" s="765" t="s">
        <v>2257</v>
      </c>
      <c r="J102" s="552" t="s">
        <v>3463</v>
      </c>
      <c r="K102" s="429">
        <v>114</v>
      </c>
      <c r="L102" s="47">
        <v>151015</v>
      </c>
      <c r="M102" s="552" t="s">
        <v>3199</v>
      </c>
      <c r="N102" s="630">
        <v>17000000</v>
      </c>
      <c r="O102" s="423" t="s">
        <v>3464</v>
      </c>
      <c r="P102" s="551" t="s">
        <v>1786</v>
      </c>
      <c r="Q102" s="762" t="s">
        <v>3502</v>
      </c>
      <c r="R102" s="762" t="s">
        <v>1480</v>
      </c>
      <c r="S102" s="193">
        <v>17</v>
      </c>
      <c r="T102" s="752">
        <v>42831</v>
      </c>
      <c r="U102" s="426"/>
      <c r="W102" s="765" t="s">
        <v>3423</v>
      </c>
      <c r="X102" s="765" t="s">
        <v>1686</v>
      </c>
      <c r="Y102" s="765" t="s">
        <v>3684</v>
      </c>
      <c r="Z102" s="765" t="s">
        <v>2556</v>
      </c>
      <c r="AA102" s="157">
        <v>5297659</v>
      </c>
      <c r="AB102" s="402"/>
      <c r="AC102" s="425">
        <v>79817</v>
      </c>
      <c r="AD102" s="426">
        <v>42831</v>
      </c>
      <c r="AE102" s="88"/>
      <c r="AF102" s="88">
        <v>17000000</v>
      </c>
      <c r="AG102" s="117"/>
      <c r="AH102" s="117"/>
      <c r="AI102" s="623">
        <f t="shared" si="46"/>
        <v>17000000</v>
      </c>
      <c r="AJ102" s="158"/>
      <c r="AK102" s="158"/>
      <c r="AL102" s="158"/>
      <c r="AM102" s="158"/>
      <c r="AN102" s="426"/>
      <c r="AO102" s="426">
        <v>42856</v>
      </c>
      <c r="AP102" s="708">
        <v>43100</v>
      </c>
      <c r="AQ102" s="7">
        <f t="shared" si="44"/>
        <v>244</v>
      </c>
      <c r="AR102" s="765" t="s">
        <v>16</v>
      </c>
      <c r="AS102" s="641">
        <v>30738603</v>
      </c>
      <c r="AT102" s="96"/>
      <c r="AU102" s="48"/>
      <c r="AV102" s="29"/>
      <c r="AW102" s="29"/>
      <c r="AX102" s="48"/>
      <c r="AY102" s="29"/>
      <c r="AZ102" s="47"/>
      <c r="BA102" s="424"/>
      <c r="BB102" s="29"/>
      <c r="BC102" s="29"/>
      <c r="BD102" s="48"/>
      <c r="BE102" s="29"/>
      <c r="BF102" s="97"/>
      <c r="BG102" s="97"/>
      <c r="BI102" s="29"/>
      <c r="BJ102" s="48"/>
      <c r="BK102" s="29"/>
      <c r="BO102" s="424"/>
      <c r="BP102" s="424"/>
      <c r="BQ102" s="424"/>
      <c r="BR102" s="424"/>
      <c r="BS102" s="29"/>
      <c r="BT102" s="424"/>
      <c r="BU102" s="424"/>
      <c r="BV102" s="424"/>
      <c r="BW102" s="424"/>
      <c r="BX102" s="29"/>
      <c r="BY102" s="92"/>
      <c r="BZ102" s="92"/>
      <c r="CA102" s="424"/>
      <c r="CB102" s="424"/>
      <c r="CC102" s="424"/>
      <c r="CD102" s="74"/>
      <c r="CE102" s="53"/>
      <c r="CF102" s="76"/>
      <c r="CH102" s="74"/>
      <c r="CI102" s="74"/>
      <c r="CK102" s="80"/>
      <c r="CL102" s="80"/>
      <c r="CM102" s="82"/>
      <c r="CN102" s="82"/>
      <c r="CO102" s="98"/>
      <c r="CP102" s="82"/>
      <c r="CQ102" s="99"/>
      <c r="CR102" s="99"/>
      <c r="CS102" s="100"/>
      <c r="CT102" s="806"/>
      <c r="CU102" s="99"/>
      <c r="CV102" s="162"/>
    </row>
    <row r="103" spans="1:100" s="50" customFormat="1" ht="66.75" customHeight="1" x14ac:dyDescent="0.25">
      <c r="A103" s="50" t="s">
        <v>3045</v>
      </c>
      <c r="B103" s="658">
        <f t="shared" si="43"/>
        <v>18</v>
      </c>
      <c r="C103" s="423" t="s">
        <v>1489</v>
      </c>
      <c r="D103" s="577" t="s">
        <v>3465</v>
      </c>
      <c r="E103" s="507" t="s">
        <v>2987</v>
      </c>
      <c r="F103" s="426">
        <v>42817</v>
      </c>
      <c r="G103" s="760" t="s">
        <v>3038</v>
      </c>
      <c r="H103" s="760" t="s">
        <v>3038</v>
      </c>
      <c r="I103" s="765" t="s">
        <v>2257</v>
      </c>
      <c r="J103" s="552" t="s">
        <v>3466</v>
      </c>
      <c r="K103" s="425">
        <v>115</v>
      </c>
      <c r="L103" s="47">
        <v>151015</v>
      </c>
      <c r="M103" s="552" t="s">
        <v>3199</v>
      </c>
      <c r="N103" s="630">
        <v>2300000</v>
      </c>
      <c r="O103" s="423" t="s">
        <v>3467</v>
      </c>
      <c r="P103" s="551" t="s">
        <v>1786</v>
      </c>
      <c r="Q103" s="762" t="s">
        <v>3502</v>
      </c>
      <c r="R103" s="762" t="s">
        <v>1480</v>
      </c>
      <c r="S103" s="193">
        <v>18</v>
      </c>
      <c r="T103" s="752">
        <v>42831</v>
      </c>
      <c r="U103" s="426"/>
      <c r="W103" s="765" t="s">
        <v>3423</v>
      </c>
      <c r="X103" s="765" t="s">
        <v>3688</v>
      </c>
      <c r="Y103" s="765" t="s">
        <v>2396</v>
      </c>
      <c r="Z103" s="765" t="s">
        <v>2560</v>
      </c>
      <c r="AA103" s="330">
        <v>24473480</v>
      </c>
      <c r="AB103" s="402"/>
      <c r="AC103" s="710">
        <v>79717</v>
      </c>
      <c r="AD103" s="709">
        <v>42831</v>
      </c>
      <c r="AE103" s="88"/>
      <c r="AF103" s="163">
        <v>2300000</v>
      </c>
      <c r="AG103" s="117"/>
      <c r="AH103" s="117"/>
      <c r="AI103" s="623">
        <f t="shared" si="46"/>
        <v>2300000</v>
      </c>
      <c r="AJ103" s="158"/>
      <c r="AK103" s="158"/>
      <c r="AL103" s="158"/>
      <c r="AM103" s="158"/>
      <c r="AN103" s="426"/>
      <c r="AO103" s="426">
        <v>42835</v>
      </c>
      <c r="AP103" s="709">
        <v>43100</v>
      </c>
      <c r="AQ103" s="7">
        <f t="shared" si="44"/>
        <v>265</v>
      </c>
      <c r="AR103" s="765" t="s">
        <v>3686</v>
      </c>
      <c r="AS103" s="641">
        <v>17586972</v>
      </c>
      <c r="AT103" s="96"/>
      <c r="AU103" s="48"/>
      <c r="AV103" s="29"/>
      <c r="AW103" s="29"/>
      <c r="AX103" s="48"/>
      <c r="AY103" s="29"/>
      <c r="AZ103" s="47"/>
      <c r="BA103" s="424"/>
      <c r="BB103" s="29"/>
      <c r="BC103" s="29"/>
      <c r="BD103" s="48"/>
      <c r="BE103" s="29"/>
      <c r="BF103" s="97"/>
      <c r="BG103" s="97"/>
      <c r="BI103" s="29"/>
      <c r="BJ103" s="48"/>
      <c r="BK103" s="29"/>
      <c r="BO103" s="424"/>
      <c r="BP103" s="424"/>
      <c r="BQ103" s="424"/>
      <c r="BR103" s="424"/>
      <c r="BS103" s="29"/>
      <c r="BT103" s="424"/>
      <c r="BU103" s="424"/>
      <c r="BV103" s="424"/>
      <c r="BW103" s="424"/>
      <c r="BX103" s="29"/>
      <c r="BY103" s="92"/>
      <c r="BZ103" s="92"/>
      <c r="CA103" s="424"/>
      <c r="CB103" s="424"/>
      <c r="CC103" s="424"/>
      <c r="CD103" s="74"/>
      <c r="CE103" s="53"/>
      <c r="CF103" s="76"/>
      <c r="CH103" s="74"/>
      <c r="CI103" s="74"/>
      <c r="CK103" s="80"/>
      <c r="CL103" s="80"/>
      <c r="CM103" s="82"/>
      <c r="CN103" s="82"/>
      <c r="CO103" s="98"/>
      <c r="CP103" s="82"/>
      <c r="CQ103" s="99"/>
      <c r="CR103" s="99"/>
      <c r="CS103" s="100"/>
      <c r="CT103" s="806"/>
      <c r="CU103" s="99"/>
      <c r="CV103" s="162"/>
    </row>
    <row r="104" spans="1:100" ht="51" x14ac:dyDescent="0.25">
      <c r="A104" s="219" t="s">
        <v>3045</v>
      </c>
      <c r="B104" s="658">
        <f t="shared" si="43"/>
        <v>19</v>
      </c>
      <c r="C104" s="402" t="s">
        <v>1489</v>
      </c>
      <c r="D104" s="391" t="s">
        <v>3468</v>
      </c>
      <c r="E104" s="507" t="s">
        <v>3008</v>
      </c>
      <c r="F104" s="426">
        <v>42818</v>
      </c>
      <c r="G104" s="760" t="s">
        <v>3038</v>
      </c>
      <c r="H104" s="760" t="s">
        <v>3038</v>
      </c>
      <c r="I104" s="765" t="s">
        <v>2257</v>
      </c>
      <c r="J104" s="552" t="s">
        <v>3469</v>
      </c>
      <c r="K104" s="429">
        <v>110</v>
      </c>
      <c r="L104" s="47">
        <v>801416</v>
      </c>
      <c r="M104" s="404" t="s">
        <v>3129</v>
      </c>
      <c r="N104" s="630">
        <v>1950000</v>
      </c>
      <c r="O104" s="423" t="s">
        <v>3470</v>
      </c>
      <c r="P104" s="403" t="s">
        <v>1871</v>
      </c>
      <c r="Q104" s="762" t="s">
        <v>3502</v>
      </c>
      <c r="R104" s="762" t="s">
        <v>1480</v>
      </c>
      <c r="S104" s="193">
        <v>19</v>
      </c>
      <c r="T104" s="752">
        <v>42831</v>
      </c>
      <c r="U104" s="426"/>
      <c r="W104" s="765" t="s">
        <v>3687</v>
      </c>
      <c r="X104" s="765" t="s">
        <v>3444</v>
      </c>
      <c r="Y104" s="765" t="s">
        <v>1823</v>
      </c>
      <c r="Z104" s="765" t="s">
        <v>2196</v>
      </c>
      <c r="AA104" s="115">
        <v>73151937</v>
      </c>
      <c r="AC104" s="425">
        <v>79617</v>
      </c>
      <c r="AD104" s="709">
        <v>42831</v>
      </c>
      <c r="AE104" s="88"/>
      <c r="AF104" s="163">
        <v>1950000</v>
      </c>
      <c r="AG104" s="117"/>
      <c r="AH104" s="117"/>
      <c r="AI104" s="623">
        <f t="shared" si="46"/>
        <v>1950000</v>
      </c>
      <c r="AJ104" s="158"/>
      <c r="AK104" s="158"/>
      <c r="AL104" s="158"/>
      <c r="AM104" s="158"/>
      <c r="AN104" s="426"/>
      <c r="AO104" s="426">
        <v>42831</v>
      </c>
      <c r="AP104" s="426">
        <v>43013</v>
      </c>
      <c r="AQ104" s="7">
        <f t="shared" si="44"/>
        <v>182</v>
      </c>
      <c r="AR104" s="765" t="s">
        <v>44</v>
      </c>
      <c r="AS104" s="641">
        <v>40988421</v>
      </c>
      <c r="AT104" s="96"/>
      <c r="AU104" s="48"/>
      <c r="AV104" s="29"/>
      <c r="AW104" s="29"/>
      <c r="AX104" s="48"/>
      <c r="AY104" s="29"/>
      <c r="AZ104" s="47"/>
      <c r="BA104" s="424"/>
      <c r="BB104" s="29"/>
      <c r="BC104" s="29"/>
      <c r="BD104" s="48"/>
      <c r="BE104" s="29"/>
      <c r="BF104" s="97"/>
      <c r="BG104" s="97"/>
      <c r="BI104" s="29"/>
      <c r="BJ104" s="48"/>
      <c r="BK104" s="29"/>
      <c r="BO104" s="424"/>
      <c r="BP104" s="424"/>
      <c r="BQ104" s="424"/>
      <c r="BR104" s="424"/>
      <c r="BS104" s="29"/>
      <c r="BT104" s="424"/>
      <c r="BU104" s="424"/>
      <c r="BV104" s="424"/>
      <c r="BW104" s="424"/>
      <c r="BX104" s="29"/>
      <c r="CA104" s="424"/>
      <c r="CB104" s="424"/>
      <c r="CC104" s="424"/>
      <c r="CD104" s="74"/>
      <c r="CH104" s="74"/>
      <c r="CI104" s="74"/>
      <c r="CJ104" s="50"/>
      <c r="CK104" s="80"/>
      <c r="CL104" s="80"/>
      <c r="CM104" s="82"/>
      <c r="CN104" s="82"/>
      <c r="CO104" s="98"/>
      <c r="CP104" s="82"/>
      <c r="CQ104" s="99"/>
      <c r="CR104" s="99"/>
      <c r="CS104" s="100"/>
      <c r="CT104" s="806"/>
    </row>
    <row r="105" spans="1:100" ht="76.5" x14ac:dyDescent="0.25">
      <c r="A105" s="219" t="s">
        <v>3045</v>
      </c>
      <c r="B105" s="658">
        <f t="shared" si="43"/>
        <v>89</v>
      </c>
      <c r="C105" s="402" t="s">
        <v>1489</v>
      </c>
      <c r="D105" s="391" t="s">
        <v>3471</v>
      </c>
      <c r="E105" s="507" t="s">
        <v>1498</v>
      </c>
      <c r="F105" s="585">
        <v>42818</v>
      </c>
      <c r="G105" s="760" t="s">
        <v>1590</v>
      </c>
      <c r="H105" s="760" t="s">
        <v>3003</v>
      </c>
      <c r="I105" s="765" t="s">
        <v>3009</v>
      </c>
      <c r="J105" s="552" t="s">
        <v>3472</v>
      </c>
      <c r="K105" s="429">
        <v>137</v>
      </c>
      <c r="L105" s="47">
        <v>261116</v>
      </c>
      <c r="M105" s="404" t="s">
        <v>3079</v>
      </c>
      <c r="N105" s="630">
        <v>185382000</v>
      </c>
      <c r="O105" s="423" t="s">
        <v>3473</v>
      </c>
      <c r="P105" s="403" t="s">
        <v>3006</v>
      </c>
      <c r="Q105" s="762" t="s">
        <v>3502</v>
      </c>
      <c r="R105" s="762" t="s">
        <v>1480</v>
      </c>
      <c r="S105" s="193">
        <v>89</v>
      </c>
      <c r="T105" s="733">
        <v>42871</v>
      </c>
      <c r="U105" s="426"/>
      <c r="W105" s="765" t="s">
        <v>1804</v>
      </c>
      <c r="X105" s="769" t="s">
        <v>1484</v>
      </c>
      <c r="Y105" s="769" t="s">
        <v>1484</v>
      </c>
      <c r="Z105" s="765" t="s">
        <v>3840</v>
      </c>
      <c r="AA105" s="157" t="s">
        <v>3841</v>
      </c>
      <c r="AC105" s="425">
        <v>111117</v>
      </c>
      <c r="AD105" s="426">
        <v>42871</v>
      </c>
      <c r="AE105" s="88"/>
      <c r="AF105" s="88">
        <v>185382000</v>
      </c>
      <c r="AG105" s="117"/>
      <c r="AH105" s="117"/>
      <c r="AI105" s="623">
        <f t="shared" si="46"/>
        <v>185382000</v>
      </c>
      <c r="AJ105" s="158" t="s">
        <v>3842</v>
      </c>
      <c r="AK105" s="158" t="s">
        <v>3487</v>
      </c>
      <c r="AL105" s="158" t="s">
        <v>3488</v>
      </c>
      <c r="AM105" s="158"/>
      <c r="AN105" s="752">
        <v>42871</v>
      </c>
      <c r="AO105" s="426">
        <v>42871</v>
      </c>
      <c r="AP105" s="426">
        <v>43084</v>
      </c>
      <c r="AQ105" s="7">
        <f t="shared" si="44"/>
        <v>213</v>
      </c>
      <c r="AR105" s="765" t="s">
        <v>3843</v>
      </c>
      <c r="AS105" s="616">
        <v>19262345</v>
      </c>
      <c r="AT105" s="96"/>
      <c r="AU105" s="48"/>
      <c r="AV105" s="29"/>
      <c r="AW105" s="29"/>
      <c r="AX105" s="48"/>
      <c r="AY105" s="29"/>
      <c r="AZ105" s="47"/>
      <c r="BA105" s="424"/>
      <c r="BB105" s="29"/>
      <c r="BC105" s="29"/>
      <c r="BD105" s="48"/>
      <c r="BE105" s="29"/>
      <c r="BF105" s="97"/>
      <c r="BG105" s="97"/>
      <c r="BI105" s="29"/>
      <c r="BJ105" s="48"/>
      <c r="BK105" s="29"/>
      <c r="BO105" s="424"/>
      <c r="BP105" s="424"/>
      <c r="BQ105" s="424"/>
      <c r="BR105" s="424"/>
      <c r="BS105" s="29"/>
      <c r="BT105" s="424"/>
      <c r="BU105" s="424"/>
      <c r="BV105" s="424"/>
      <c r="BW105" s="424"/>
      <c r="BX105" s="29"/>
      <c r="CA105" s="424"/>
      <c r="CB105" s="424"/>
      <c r="CC105" s="424"/>
      <c r="CD105" s="74"/>
      <c r="CH105" s="74"/>
      <c r="CI105" s="74"/>
      <c r="CJ105" s="50"/>
      <c r="CK105" s="80"/>
      <c r="CL105" s="80"/>
      <c r="CM105" s="82"/>
      <c r="CN105" s="82"/>
      <c r="CO105" s="98"/>
      <c r="CP105" s="82"/>
      <c r="CQ105" s="99"/>
      <c r="CR105" s="99"/>
      <c r="CS105" s="100"/>
      <c r="CT105" s="806"/>
    </row>
    <row r="106" spans="1:100" ht="51" x14ac:dyDescent="0.25">
      <c r="A106" s="612" t="s">
        <v>2404</v>
      </c>
      <c r="B106" s="718">
        <f t="shared" ref="B106:B111" si="47">(S106)</f>
        <v>14918</v>
      </c>
      <c r="C106" s="219" t="s">
        <v>2284</v>
      </c>
      <c r="D106" s="331" t="s">
        <v>3500</v>
      </c>
      <c r="E106" s="126">
        <v>27132</v>
      </c>
      <c r="F106" s="426"/>
      <c r="G106" s="760" t="s">
        <v>1590</v>
      </c>
      <c r="H106" s="760" t="s">
        <v>3802</v>
      </c>
      <c r="I106" s="768" t="s">
        <v>2257</v>
      </c>
      <c r="J106" s="595" t="s">
        <v>3501</v>
      </c>
      <c r="K106" s="425">
        <v>207</v>
      </c>
      <c r="L106" s="47">
        <v>841417</v>
      </c>
      <c r="M106" s="28" t="s">
        <v>3129</v>
      </c>
      <c r="N106" s="787">
        <v>4000000</v>
      </c>
      <c r="O106" s="76" t="s">
        <v>3570</v>
      </c>
      <c r="P106" s="395" t="s">
        <v>2860</v>
      </c>
      <c r="Q106" s="289"/>
      <c r="R106" s="764" t="s">
        <v>3502</v>
      </c>
      <c r="S106" s="193">
        <v>14918</v>
      </c>
      <c r="T106" s="310">
        <v>42804</v>
      </c>
      <c r="W106" s="765"/>
      <c r="X106" s="765"/>
      <c r="Y106" s="765"/>
      <c r="Z106" s="765" t="s">
        <v>3503</v>
      </c>
      <c r="AA106" s="157" t="s">
        <v>3571</v>
      </c>
      <c r="AD106" s="426"/>
      <c r="AE106" s="117"/>
      <c r="AF106" s="218"/>
      <c r="AG106" s="117"/>
      <c r="AH106" s="117"/>
      <c r="AI106" s="117"/>
      <c r="AJ106" s="158"/>
      <c r="AK106" s="158"/>
      <c r="AL106" s="158"/>
      <c r="AM106" s="158"/>
      <c r="AN106" s="426"/>
      <c r="AO106" s="426">
        <v>42804</v>
      </c>
      <c r="AP106" s="697">
        <v>43100</v>
      </c>
      <c r="AQ106" s="7">
        <f t="shared" ref="AQ106:AQ110" si="48">AP106-AO106</f>
        <v>296</v>
      </c>
      <c r="AR106" s="765" t="s">
        <v>3504</v>
      </c>
      <c r="AS106" s="641">
        <v>40029680</v>
      </c>
      <c r="CT106" s="806"/>
      <c r="CV106" s="221"/>
    </row>
    <row r="107" spans="1:100" s="50" customFormat="1" ht="63.75" x14ac:dyDescent="0.25">
      <c r="A107" s="612" t="s">
        <v>2404</v>
      </c>
      <c r="B107" s="718">
        <f t="shared" si="47"/>
        <v>14136</v>
      </c>
      <c r="C107" s="402" t="s">
        <v>2284</v>
      </c>
      <c r="D107" s="390" t="s">
        <v>3505</v>
      </c>
      <c r="E107" s="625" t="s">
        <v>3506</v>
      </c>
      <c r="F107" s="426"/>
      <c r="G107" s="760" t="s">
        <v>1590</v>
      </c>
      <c r="H107" s="760" t="s">
        <v>3802</v>
      </c>
      <c r="I107" s="768" t="s">
        <v>2257</v>
      </c>
      <c r="J107" s="610" t="s">
        <v>3507</v>
      </c>
      <c r="K107" s="425"/>
      <c r="L107" s="47"/>
      <c r="M107" s="28"/>
      <c r="N107" s="786">
        <v>950000000</v>
      </c>
      <c r="O107" s="423"/>
      <c r="P107" s="403"/>
      <c r="Q107" s="289"/>
      <c r="R107" s="764" t="s">
        <v>3502</v>
      </c>
      <c r="S107" s="193">
        <v>14136</v>
      </c>
      <c r="T107" s="310">
        <v>42774</v>
      </c>
      <c r="U107" s="426"/>
      <c r="W107" s="765"/>
      <c r="X107" s="612"/>
      <c r="Y107" s="765"/>
      <c r="Z107" s="765" t="s">
        <v>3509</v>
      </c>
      <c r="AA107" s="50" t="s">
        <v>3510</v>
      </c>
      <c r="AB107" s="157"/>
      <c r="AC107" s="425"/>
      <c r="AD107" s="426"/>
      <c r="AE107" s="88"/>
      <c r="AF107" s="163"/>
      <c r="AG107" s="117"/>
      <c r="AH107" s="117"/>
      <c r="AI107" s="117"/>
      <c r="AJ107" s="158"/>
      <c r="AK107" s="89"/>
      <c r="AL107" s="89"/>
      <c r="AM107" s="89"/>
      <c r="AN107" s="426"/>
      <c r="AO107" s="426">
        <v>42794</v>
      </c>
      <c r="AP107" s="699">
        <v>43100</v>
      </c>
      <c r="AQ107" s="7">
        <f t="shared" si="48"/>
        <v>306</v>
      </c>
      <c r="AR107" s="765" t="s">
        <v>3511</v>
      </c>
      <c r="AS107" s="56">
        <v>52853481</v>
      </c>
      <c r="AT107" s="48"/>
      <c r="AU107" s="48"/>
      <c r="AV107" s="29"/>
      <c r="AW107" s="49"/>
      <c r="AX107" s="48"/>
      <c r="AY107" s="29"/>
      <c r="AZ107" s="47"/>
      <c r="BA107" s="424"/>
      <c r="BB107" s="29"/>
      <c r="BC107" s="29"/>
      <c r="BD107" s="48"/>
      <c r="BE107" s="29"/>
      <c r="BF107" s="97"/>
      <c r="BG107" s="97"/>
      <c r="BI107" s="29"/>
      <c r="BJ107" s="48"/>
      <c r="BK107" s="29"/>
      <c r="BO107" s="424"/>
      <c r="BP107" s="424"/>
      <c r="BQ107" s="423"/>
      <c r="BR107" s="424"/>
      <c r="BS107" s="29"/>
      <c r="BT107" s="424"/>
      <c r="BU107" s="424"/>
      <c r="BV107" s="423"/>
      <c r="BW107" s="424"/>
      <c r="BX107" s="29"/>
      <c r="BY107" s="92"/>
      <c r="BZ107" s="92"/>
      <c r="CA107" s="424"/>
      <c r="CB107" s="424"/>
      <c r="CC107" s="424"/>
      <c r="CD107" s="74"/>
      <c r="CE107" s="53"/>
      <c r="CF107" s="76"/>
      <c r="CH107" s="74"/>
      <c r="CI107" s="74"/>
      <c r="CK107" s="80"/>
      <c r="CL107" s="80"/>
      <c r="CM107" s="82"/>
      <c r="CN107" s="82"/>
      <c r="CO107" s="98"/>
      <c r="CP107" s="82"/>
      <c r="CQ107" s="99"/>
      <c r="CR107" s="99"/>
      <c r="CS107" s="100"/>
      <c r="CT107" s="806"/>
      <c r="CU107" s="99"/>
      <c r="CV107" s="162"/>
    </row>
    <row r="108" spans="1:100" s="50" customFormat="1" ht="38.25" x14ac:dyDescent="0.25">
      <c r="A108" s="612" t="s">
        <v>2404</v>
      </c>
      <c r="B108" s="718">
        <f t="shared" si="47"/>
        <v>14812</v>
      </c>
      <c r="C108" s="423" t="s">
        <v>2284</v>
      </c>
      <c r="D108" s="390" t="s">
        <v>3508</v>
      </c>
      <c r="E108" s="507" t="s">
        <v>3512</v>
      </c>
      <c r="F108" s="426"/>
      <c r="G108" s="760" t="s">
        <v>1590</v>
      </c>
      <c r="H108" s="760" t="s">
        <v>3802</v>
      </c>
      <c r="I108" s="765" t="s">
        <v>3326</v>
      </c>
      <c r="J108" s="610" t="s">
        <v>3513</v>
      </c>
      <c r="K108" s="425">
        <v>140</v>
      </c>
      <c r="L108" s="47"/>
      <c r="M108" s="404"/>
      <c r="N108" s="786">
        <v>965063172</v>
      </c>
      <c r="O108" s="201">
        <v>26717</v>
      </c>
      <c r="P108" s="655" t="s">
        <v>3006</v>
      </c>
      <c r="Q108" s="289"/>
      <c r="R108" s="764" t="s">
        <v>3502</v>
      </c>
      <c r="S108" s="193">
        <v>14812</v>
      </c>
      <c r="T108" s="310">
        <v>42801</v>
      </c>
      <c r="U108" s="426"/>
      <c r="W108" s="765"/>
      <c r="X108" s="765"/>
      <c r="Y108" s="765"/>
      <c r="Z108" s="765" t="s">
        <v>3514</v>
      </c>
      <c r="AA108" s="622" t="s">
        <v>3515</v>
      </c>
      <c r="AB108" s="402"/>
      <c r="AC108" s="425"/>
      <c r="AD108" s="426"/>
      <c r="AE108" s="88"/>
      <c r="AF108" s="163"/>
      <c r="AG108" s="117"/>
      <c r="AH108" s="117"/>
      <c r="AI108" s="117"/>
      <c r="AJ108" s="158"/>
      <c r="AK108" s="158"/>
      <c r="AL108" s="158"/>
      <c r="AM108" s="703"/>
      <c r="AN108" s="703"/>
      <c r="AO108" s="426">
        <v>42801</v>
      </c>
      <c r="AP108" s="426">
        <v>43098</v>
      </c>
      <c r="AQ108" s="7">
        <f t="shared" si="48"/>
        <v>297</v>
      </c>
      <c r="AR108" s="765" t="s">
        <v>2660</v>
      </c>
      <c r="AS108" s="56">
        <v>46373712</v>
      </c>
      <c r="AT108" s="48"/>
      <c r="AU108" s="48"/>
      <c r="AV108" s="29"/>
      <c r="AW108" s="49"/>
      <c r="AX108" s="48"/>
      <c r="AY108" s="29"/>
      <c r="AZ108" s="47"/>
      <c r="BA108" s="424"/>
      <c r="BB108" s="29"/>
      <c r="BC108" s="29"/>
      <c r="BD108" s="48"/>
      <c r="BE108" s="29"/>
      <c r="BF108" s="97"/>
      <c r="BG108" s="97"/>
      <c r="BI108" s="29"/>
      <c r="BJ108" s="48"/>
      <c r="BK108" s="29"/>
      <c r="BO108" s="424"/>
      <c r="BP108" s="424"/>
      <c r="BQ108" s="423"/>
      <c r="BR108" s="424"/>
      <c r="BS108" s="29"/>
      <c r="BT108" s="424"/>
      <c r="BU108" s="424"/>
      <c r="BV108" s="423"/>
      <c r="BW108" s="424"/>
      <c r="BX108" s="29"/>
      <c r="BY108" s="92"/>
      <c r="BZ108" s="92"/>
      <c r="CA108" s="424"/>
      <c r="CB108" s="424"/>
      <c r="CC108" s="424"/>
      <c r="CD108" s="74"/>
      <c r="CE108" s="53"/>
      <c r="CF108" s="76"/>
      <c r="CH108" s="74"/>
      <c r="CI108" s="74"/>
      <c r="CK108" s="80"/>
      <c r="CL108" s="80"/>
      <c r="CM108" s="82"/>
      <c r="CN108" s="82"/>
      <c r="CO108" s="98"/>
      <c r="CP108" s="82"/>
      <c r="CQ108" s="99"/>
      <c r="CR108" s="99"/>
      <c r="CS108" s="100"/>
      <c r="CT108" s="806"/>
      <c r="CU108" s="99"/>
      <c r="CV108" s="162"/>
    </row>
    <row r="109" spans="1:100" s="50" customFormat="1" ht="47.25" customHeight="1" x14ac:dyDescent="0.25">
      <c r="A109" s="612" t="s">
        <v>2404</v>
      </c>
      <c r="B109" s="718">
        <f t="shared" si="47"/>
        <v>14732</v>
      </c>
      <c r="C109" s="423" t="s">
        <v>2284</v>
      </c>
      <c r="D109" s="390" t="s">
        <v>3516</v>
      </c>
      <c r="E109" s="507" t="s">
        <v>3517</v>
      </c>
      <c r="F109" s="426"/>
      <c r="G109" s="760" t="s">
        <v>1590</v>
      </c>
      <c r="H109" s="760" t="s">
        <v>3802</v>
      </c>
      <c r="I109" s="121" t="s">
        <v>1743</v>
      </c>
      <c r="J109" s="610" t="s">
        <v>3518</v>
      </c>
      <c r="K109" s="425"/>
      <c r="L109" s="427"/>
      <c r="M109" s="28"/>
      <c r="N109" s="786">
        <v>2383617</v>
      </c>
      <c r="O109" s="423"/>
      <c r="P109" s="403"/>
      <c r="Q109" s="289"/>
      <c r="R109" s="764" t="s">
        <v>3502</v>
      </c>
      <c r="S109" s="193">
        <v>14732</v>
      </c>
      <c r="T109" s="310">
        <v>42796</v>
      </c>
      <c r="U109" s="426"/>
      <c r="W109" s="765"/>
      <c r="X109" s="765"/>
      <c r="Y109" s="765"/>
      <c r="Z109" s="765" t="s">
        <v>3519</v>
      </c>
      <c r="AA109" s="115" t="s">
        <v>3520</v>
      </c>
      <c r="AB109" s="402"/>
      <c r="AC109" s="425"/>
      <c r="AD109" s="426"/>
      <c r="AE109" s="88"/>
      <c r="AF109" s="163"/>
      <c r="AG109" s="117"/>
      <c r="AH109" s="117"/>
      <c r="AI109" s="117"/>
      <c r="AJ109" s="158"/>
      <c r="AK109" s="158"/>
      <c r="AL109" s="158"/>
      <c r="AM109" s="158"/>
      <c r="AN109" s="426"/>
      <c r="AO109" s="703">
        <v>42801</v>
      </c>
      <c r="AP109" s="703">
        <v>43098</v>
      </c>
      <c r="AQ109" s="7">
        <f t="shared" si="48"/>
        <v>297</v>
      </c>
      <c r="AR109" s="765" t="s">
        <v>35</v>
      </c>
      <c r="AS109" s="56">
        <v>52491542</v>
      </c>
      <c r="AT109" s="48"/>
      <c r="AU109" s="48"/>
      <c r="AV109" s="29"/>
      <c r="AW109" s="166"/>
      <c r="AX109" s="48"/>
      <c r="AY109" s="29"/>
      <c r="AZ109" s="47"/>
      <c r="BA109" s="424"/>
      <c r="BB109" s="29"/>
      <c r="BC109" s="29"/>
      <c r="BD109" s="48"/>
      <c r="BE109" s="29"/>
      <c r="BF109" s="97"/>
      <c r="BG109" s="97"/>
      <c r="BI109" s="29"/>
      <c r="BJ109" s="48"/>
      <c r="BK109" s="29"/>
      <c r="BO109" s="424"/>
      <c r="BP109" s="424"/>
      <c r="BQ109" s="423"/>
      <c r="BR109" s="424"/>
      <c r="BS109" s="29"/>
      <c r="BT109" s="29"/>
      <c r="BU109" s="424"/>
      <c r="BV109" s="424"/>
      <c r="BW109" s="424"/>
      <c r="BX109" s="29"/>
      <c r="BY109" s="92"/>
      <c r="BZ109" s="92"/>
      <c r="CA109" s="424"/>
      <c r="CB109" s="424"/>
      <c r="CC109" s="424"/>
      <c r="CD109" s="74"/>
      <c r="CE109" s="53"/>
      <c r="CF109" s="76"/>
      <c r="CH109" s="74"/>
      <c r="CI109" s="74"/>
      <c r="CK109" s="80"/>
      <c r="CL109" s="80"/>
      <c r="CM109" s="82"/>
      <c r="CN109" s="82"/>
      <c r="CO109" s="98"/>
      <c r="CP109" s="82"/>
      <c r="CQ109" s="99"/>
      <c r="CR109" s="99"/>
      <c r="CS109" s="100"/>
      <c r="CT109" s="422"/>
      <c r="CU109" s="99"/>
      <c r="CV109" s="162"/>
    </row>
    <row r="110" spans="1:100" s="50" customFormat="1" ht="46.5" customHeight="1" x14ac:dyDescent="0.25">
      <c r="A110" s="612" t="s">
        <v>2404</v>
      </c>
      <c r="B110" s="718">
        <f t="shared" si="47"/>
        <v>14731</v>
      </c>
      <c r="C110" s="402" t="s">
        <v>2284</v>
      </c>
      <c r="D110" s="390" t="s">
        <v>3521</v>
      </c>
      <c r="E110" s="507" t="s">
        <v>3522</v>
      </c>
      <c r="F110" s="426"/>
      <c r="G110" s="760" t="s">
        <v>1590</v>
      </c>
      <c r="H110" s="760" t="s">
        <v>3802</v>
      </c>
      <c r="I110" s="121" t="s">
        <v>1743</v>
      </c>
      <c r="J110" s="610" t="s">
        <v>3523</v>
      </c>
      <c r="K110" s="425"/>
      <c r="L110" s="47"/>
      <c r="M110" s="28"/>
      <c r="N110" s="786">
        <v>4398240</v>
      </c>
      <c r="O110" s="423"/>
      <c r="P110" s="403"/>
      <c r="Q110" s="289"/>
      <c r="R110" s="764" t="s">
        <v>3502</v>
      </c>
      <c r="S110" s="193">
        <v>14731</v>
      </c>
      <c r="T110" s="310">
        <v>42796</v>
      </c>
      <c r="U110" s="426"/>
      <c r="W110" s="765"/>
      <c r="X110" s="765"/>
      <c r="Y110" s="765"/>
      <c r="Z110" s="765" t="s">
        <v>3524</v>
      </c>
      <c r="AA110" s="115" t="s">
        <v>3525</v>
      </c>
      <c r="AB110" s="402"/>
      <c r="AC110" s="425"/>
      <c r="AD110" s="426"/>
      <c r="AE110" s="88"/>
      <c r="AF110" s="163"/>
      <c r="AG110" s="117"/>
      <c r="AH110" s="117"/>
      <c r="AI110" s="117"/>
      <c r="AJ110" s="158"/>
      <c r="AK110" s="158"/>
      <c r="AL110" s="158"/>
      <c r="AM110" s="703"/>
      <c r="AN110" s="703"/>
      <c r="AO110" s="703">
        <v>42796</v>
      </c>
      <c r="AP110" s="703">
        <v>42846</v>
      </c>
      <c r="AQ110" s="7">
        <f t="shared" si="48"/>
        <v>50</v>
      </c>
      <c r="AR110" s="765" t="s">
        <v>35</v>
      </c>
      <c r="AS110" s="616">
        <v>52491542</v>
      </c>
      <c r="AT110" s="48"/>
      <c r="AU110" s="48"/>
      <c r="AV110" s="29"/>
      <c r="AW110" s="166"/>
      <c r="AX110" s="48"/>
      <c r="AY110" s="29"/>
      <c r="AZ110" s="47"/>
      <c r="BA110" s="424"/>
      <c r="BB110" s="29"/>
      <c r="BC110" s="29"/>
      <c r="BD110" s="48"/>
      <c r="BE110" s="29"/>
      <c r="BF110" s="97"/>
      <c r="BG110" s="97"/>
      <c r="BI110" s="29"/>
      <c r="BJ110" s="48"/>
      <c r="BK110" s="29"/>
      <c r="BO110" s="424"/>
      <c r="BP110" s="424"/>
      <c r="BQ110" s="423"/>
      <c r="BR110" s="424"/>
      <c r="BS110" s="29"/>
      <c r="BT110" s="29"/>
      <c r="BU110" s="424"/>
      <c r="BV110" s="424"/>
      <c r="BW110" s="424"/>
      <c r="BX110" s="29"/>
      <c r="BY110" s="92"/>
      <c r="BZ110" s="92"/>
      <c r="CA110" s="424"/>
      <c r="CB110" s="424"/>
      <c r="CC110" s="424"/>
      <c r="CD110" s="74"/>
      <c r="CE110" s="53"/>
      <c r="CF110" s="76"/>
      <c r="CH110" s="74"/>
      <c r="CI110" s="74"/>
      <c r="CK110" s="80"/>
      <c r="CL110" s="80"/>
      <c r="CM110" s="82"/>
      <c r="CN110" s="82"/>
      <c r="CO110" s="98"/>
      <c r="CP110" s="82"/>
      <c r="CQ110" s="99"/>
      <c r="CR110" s="99"/>
      <c r="CS110" s="100"/>
      <c r="CT110" s="422"/>
      <c r="CU110" s="99"/>
      <c r="CV110" s="162"/>
    </row>
    <row r="111" spans="1:100" s="50" customFormat="1" ht="51" x14ac:dyDescent="0.25">
      <c r="A111" s="612" t="s">
        <v>2404</v>
      </c>
      <c r="B111" s="658">
        <f t="shared" si="47"/>
        <v>71</v>
      </c>
      <c r="C111" s="402" t="s">
        <v>1489</v>
      </c>
      <c r="D111" s="652" t="s">
        <v>3202</v>
      </c>
      <c r="E111" s="507" t="s">
        <v>1495</v>
      </c>
      <c r="F111" s="426">
        <v>42780</v>
      </c>
      <c r="G111" s="760" t="s">
        <v>3203</v>
      </c>
      <c r="H111" s="760" t="s">
        <v>3003</v>
      </c>
      <c r="I111" s="765" t="s">
        <v>3326</v>
      </c>
      <c r="J111" s="610" t="s">
        <v>3204</v>
      </c>
      <c r="K111" s="425">
        <v>85</v>
      </c>
      <c r="L111" s="47">
        <v>432328</v>
      </c>
      <c r="M111" s="28" t="s">
        <v>3027</v>
      </c>
      <c r="N111" s="271">
        <v>253941603</v>
      </c>
      <c r="O111" s="423" t="s">
        <v>3205</v>
      </c>
      <c r="P111" s="655" t="s">
        <v>3006</v>
      </c>
      <c r="Q111" s="289" t="s">
        <v>1480</v>
      </c>
      <c r="R111" s="764" t="s">
        <v>1481</v>
      </c>
      <c r="S111" s="193">
        <v>71</v>
      </c>
      <c r="T111" s="426">
        <v>42824</v>
      </c>
      <c r="U111" s="701">
        <v>42824</v>
      </c>
      <c r="W111" s="765" t="s">
        <v>1804</v>
      </c>
      <c r="X111" s="769" t="s">
        <v>1484</v>
      </c>
      <c r="Y111" s="769" t="s">
        <v>1484</v>
      </c>
      <c r="Z111" s="765" t="s">
        <v>3526</v>
      </c>
      <c r="AA111" s="115" t="s">
        <v>3527</v>
      </c>
      <c r="AB111" s="402"/>
      <c r="AC111" s="425">
        <v>77017</v>
      </c>
      <c r="AD111" s="426">
        <v>42824</v>
      </c>
      <c r="AE111" s="88"/>
      <c r="AF111" s="163">
        <v>253941600</v>
      </c>
      <c r="AG111" s="117"/>
      <c r="AH111" s="117"/>
      <c r="AI111" s="623">
        <f t="shared" ref="AI111" si="49">+AF111+AG111</f>
        <v>253941600</v>
      </c>
      <c r="AJ111" s="630" t="s">
        <v>3490</v>
      </c>
      <c r="AK111" s="630" t="s">
        <v>1898</v>
      </c>
      <c r="AL111" s="630" t="s">
        <v>3484</v>
      </c>
      <c r="AM111" s="158"/>
      <c r="AN111" s="426"/>
      <c r="AO111" s="426">
        <v>42825</v>
      </c>
      <c r="AP111" s="701">
        <v>42855</v>
      </c>
      <c r="AQ111" s="7">
        <f t="shared" ref="AQ111:AQ156" si="50">AP111-AO111</f>
        <v>30</v>
      </c>
      <c r="AR111" s="765" t="s">
        <v>2176</v>
      </c>
      <c r="AS111" s="641">
        <v>79787263</v>
      </c>
      <c r="AT111" s="96"/>
      <c r="AU111" s="48"/>
      <c r="AV111" s="29"/>
      <c r="AW111" s="29"/>
      <c r="AX111" s="48"/>
      <c r="AY111" s="29"/>
      <c r="AZ111" s="47"/>
      <c r="BA111" s="424"/>
      <c r="BB111" s="29"/>
      <c r="BC111" s="29"/>
      <c r="BD111" s="48"/>
      <c r="BE111" s="29"/>
      <c r="BF111" s="97"/>
      <c r="BG111" s="97"/>
      <c r="BI111" s="29"/>
      <c r="BJ111" s="48"/>
      <c r="BK111" s="29"/>
      <c r="BO111" s="424"/>
      <c r="BP111" s="424"/>
      <c r="BQ111" s="424"/>
      <c r="BR111" s="424"/>
      <c r="BS111" s="29"/>
      <c r="BT111" s="424"/>
      <c r="BU111" s="424"/>
      <c r="BV111" s="424"/>
      <c r="BW111" s="424"/>
      <c r="BX111" s="29"/>
      <c r="BY111" s="92"/>
      <c r="BZ111" s="92"/>
      <c r="CA111" s="424"/>
      <c r="CB111" s="424"/>
      <c r="CC111" s="424"/>
      <c r="CD111" s="74"/>
      <c r="CE111" s="53"/>
      <c r="CF111" s="76"/>
      <c r="CH111" s="74"/>
      <c r="CI111" s="74"/>
      <c r="CK111" s="80"/>
      <c r="CL111" s="80"/>
      <c r="CM111" s="82"/>
      <c r="CN111" s="82"/>
      <c r="CO111" s="98"/>
      <c r="CP111" s="82"/>
      <c r="CQ111" s="99"/>
      <c r="CR111" s="99"/>
      <c r="CS111" s="100"/>
      <c r="CT111" s="422"/>
      <c r="CU111" s="99"/>
      <c r="CV111" s="162"/>
    </row>
    <row r="112" spans="1:100" s="50" customFormat="1" ht="51.75" customHeight="1" x14ac:dyDescent="0.25">
      <c r="A112" s="612" t="s">
        <v>2404</v>
      </c>
      <c r="B112" s="715">
        <f t="shared" ref="B112:B156" si="51">(S112)</f>
        <v>14730</v>
      </c>
      <c r="C112" s="402" t="s">
        <v>2284</v>
      </c>
      <c r="D112" s="390" t="s">
        <v>3534</v>
      </c>
      <c r="E112" s="264">
        <v>27035</v>
      </c>
      <c r="F112" s="426"/>
      <c r="G112" s="760" t="s">
        <v>1590</v>
      </c>
      <c r="H112" s="760" t="s">
        <v>3802</v>
      </c>
      <c r="I112" s="121" t="s">
        <v>1743</v>
      </c>
      <c r="J112" s="610" t="s">
        <v>3518</v>
      </c>
      <c r="K112" s="425" t="s">
        <v>3535</v>
      </c>
      <c r="L112" s="47">
        <v>911117</v>
      </c>
      <c r="M112" s="28" t="s">
        <v>3536</v>
      </c>
      <c r="N112" s="786">
        <v>32000000</v>
      </c>
      <c r="O112" s="423" t="s">
        <v>3537</v>
      </c>
      <c r="P112" s="403" t="s">
        <v>1939</v>
      </c>
      <c r="Q112" s="289"/>
      <c r="R112" s="764" t="s">
        <v>1481</v>
      </c>
      <c r="S112" s="193">
        <v>14730</v>
      </c>
      <c r="T112" s="310">
        <v>42796</v>
      </c>
      <c r="U112" s="426"/>
      <c r="W112" s="765"/>
      <c r="X112" s="765"/>
      <c r="Y112" s="765"/>
      <c r="Z112" s="765" t="s">
        <v>2655</v>
      </c>
      <c r="AA112" s="622" t="s">
        <v>3538</v>
      </c>
      <c r="AB112" s="402"/>
      <c r="AC112" s="425"/>
      <c r="AD112" s="426"/>
      <c r="AE112" s="88"/>
      <c r="AF112" s="163"/>
      <c r="AG112" s="117"/>
      <c r="AH112" s="117"/>
      <c r="AI112" s="117"/>
      <c r="AJ112" s="158"/>
      <c r="AK112" s="158"/>
      <c r="AL112" s="158"/>
      <c r="AM112" s="158"/>
      <c r="AN112" s="426"/>
      <c r="AO112" s="426">
        <v>42796</v>
      </c>
      <c r="AP112" s="426">
        <v>42846</v>
      </c>
      <c r="AQ112" s="7">
        <f t="shared" si="50"/>
        <v>50</v>
      </c>
      <c r="AR112" s="765" t="s">
        <v>35</v>
      </c>
      <c r="AS112" s="616">
        <v>52491542</v>
      </c>
      <c r="AT112" s="96"/>
      <c r="AU112" s="48"/>
      <c r="AV112" s="29"/>
      <c r="AW112" s="29"/>
      <c r="AX112" s="48"/>
      <c r="AY112" s="29"/>
      <c r="AZ112" s="47"/>
      <c r="BA112" s="424"/>
      <c r="BB112" s="29"/>
      <c r="BC112" s="29"/>
      <c r="BD112" s="48"/>
      <c r="BE112" s="29"/>
      <c r="BF112" s="97"/>
      <c r="BG112" s="97"/>
      <c r="BI112" s="29"/>
      <c r="BJ112" s="48"/>
      <c r="BK112" s="29"/>
      <c r="BO112" s="424"/>
      <c r="BP112" s="424"/>
      <c r="BQ112" s="424"/>
      <c r="BR112" s="424"/>
      <c r="BS112" s="29"/>
      <c r="BT112" s="424"/>
      <c r="BU112" s="424"/>
      <c r="BV112" s="424"/>
      <c r="BW112" s="424"/>
      <c r="BX112" s="29"/>
      <c r="BY112" s="92"/>
      <c r="BZ112" s="92"/>
      <c r="CA112" s="424"/>
      <c r="CB112" s="424"/>
      <c r="CC112" s="424"/>
      <c r="CD112" s="74"/>
      <c r="CE112" s="53"/>
      <c r="CF112" s="76"/>
      <c r="CH112" s="74"/>
      <c r="CI112" s="74"/>
      <c r="CK112" s="80"/>
      <c r="CL112" s="80"/>
      <c r="CM112" s="82"/>
      <c r="CN112" s="82"/>
      <c r="CO112" s="98"/>
      <c r="CP112" s="82"/>
      <c r="CQ112" s="99"/>
      <c r="CR112" s="99"/>
      <c r="CS112" s="100"/>
      <c r="CT112" s="700"/>
      <c r="CU112" s="99"/>
      <c r="CV112" s="162"/>
    </row>
    <row r="113" spans="1:100" s="50" customFormat="1" ht="38.25" x14ac:dyDescent="0.25">
      <c r="A113" s="612" t="s">
        <v>2404</v>
      </c>
      <c r="B113" s="715">
        <f t="shared" si="51"/>
        <v>14729</v>
      </c>
      <c r="C113" s="402" t="s">
        <v>2284</v>
      </c>
      <c r="D113" s="390" t="s">
        <v>3539</v>
      </c>
      <c r="E113" s="507" t="s">
        <v>3540</v>
      </c>
      <c r="F113" s="426"/>
      <c r="G113" s="760" t="s">
        <v>1590</v>
      </c>
      <c r="H113" s="760" t="s">
        <v>3802</v>
      </c>
      <c r="I113" s="121" t="s">
        <v>1743</v>
      </c>
      <c r="J113" s="610" t="s">
        <v>3518</v>
      </c>
      <c r="K113" s="702" t="s">
        <v>3535</v>
      </c>
      <c r="L113" s="611">
        <v>911117</v>
      </c>
      <c r="M113" s="595" t="s">
        <v>3536</v>
      </c>
      <c r="N113" s="786">
        <v>32000000</v>
      </c>
      <c r="O113" s="423" t="s">
        <v>3541</v>
      </c>
      <c r="P113" s="655" t="s">
        <v>1939</v>
      </c>
      <c r="Q113" s="289"/>
      <c r="R113" s="764" t="s">
        <v>1481</v>
      </c>
      <c r="S113" s="193">
        <v>14729</v>
      </c>
      <c r="T113" s="310">
        <v>42796</v>
      </c>
      <c r="U113" s="426"/>
      <c r="W113" s="765"/>
      <c r="X113" s="765"/>
      <c r="Y113" s="765"/>
      <c r="Z113" s="765" t="s">
        <v>3542</v>
      </c>
      <c r="AA113" s="622" t="s">
        <v>3543</v>
      </c>
      <c r="AB113" s="402"/>
      <c r="AC113" s="425"/>
      <c r="AD113" s="426"/>
      <c r="AE113" s="88"/>
      <c r="AF113" s="163"/>
      <c r="AG113" s="117"/>
      <c r="AH113" s="117"/>
      <c r="AI113" s="117"/>
      <c r="AJ113" s="158"/>
      <c r="AK113" s="158"/>
      <c r="AL113" s="158"/>
      <c r="AM113" s="158"/>
      <c r="AN113" s="426"/>
      <c r="AO113" s="701">
        <v>42796</v>
      </c>
      <c r="AP113" s="701">
        <v>42846</v>
      </c>
      <c r="AQ113" s="7">
        <f t="shared" si="50"/>
        <v>50</v>
      </c>
      <c r="AR113" s="765" t="s">
        <v>35</v>
      </c>
      <c r="AS113" s="616">
        <v>52491542</v>
      </c>
      <c r="AT113" s="48"/>
      <c r="AU113" s="48"/>
      <c r="AV113" s="29"/>
      <c r="AW113" s="49"/>
      <c r="AX113" s="48"/>
      <c r="AY113" s="29"/>
      <c r="AZ113" s="47"/>
      <c r="BA113" s="424"/>
      <c r="BB113" s="29"/>
      <c r="BC113" s="29"/>
      <c r="BD113" s="48"/>
      <c r="BE113" s="29"/>
      <c r="BF113" s="97"/>
      <c r="BG113" s="97"/>
      <c r="BI113" s="29"/>
      <c r="BJ113" s="48"/>
      <c r="BK113" s="29"/>
      <c r="BO113" s="424"/>
      <c r="BP113" s="424"/>
      <c r="BQ113" s="423"/>
      <c r="BR113" s="424"/>
      <c r="BS113" s="29"/>
      <c r="BT113" s="424"/>
      <c r="BU113" s="424"/>
      <c r="BV113" s="423"/>
      <c r="BW113" s="424"/>
      <c r="BX113" s="29"/>
      <c r="BY113" s="92"/>
      <c r="BZ113" s="92"/>
      <c r="CA113" s="424"/>
      <c r="CB113" s="424"/>
      <c r="CC113" s="424"/>
      <c r="CD113" s="74"/>
      <c r="CE113" s="53"/>
      <c r="CF113" s="76"/>
      <c r="CH113" s="74"/>
      <c r="CI113" s="74"/>
      <c r="CK113" s="80"/>
      <c r="CL113" s="80"/>
      <c r="CM113" s="82"/>
      <c r="CN113" s="82"/>
      <c r="CO113" s="98"/>
      <c r="CP113" s="82"/>
      <c r="CQ113" s="99"/>
      <c r="CR113" s="99"/>
      <c r="CS113" s="100"/>
      <c r="CT113" s="422"/>
      <c r="CU113" s="99"/>
      <c r="CV113" s="162"/>
    </row>
    <row r="114" spans="1:100" s="50" customFormat="1" ht="42.75" customHeight="1" x14ac:dyDescent="0.25">
      <c r="A114" s="612" t="s">
        <v>2404</v>
      </c>
      <c r="B114" s="715">
        <f t="shared" si="51"/>
        <v>14308</v>
      </c>
      <c r="C114" s="402" t="s">
        <v>2284</v>
      </c>
      <c r="D114" s="392" t="s">
        <v>3544</v>
      </c>
      <c r="E114" s="507" t="s">
        <v>3545</v>
      </c>
      <c r="F114" s="426"/>
      <c r="G114" s="760" t="s">
        <v>1590</v>
      </c>
      <c r="H114" s="760" t="s">
        <v>3802</v>
      </c>
      <c r="I114" s="765" t="s">
        <v>3326</v>
      </c>
      <c r="J114" s="329" t="s">
        <v>3546</v>
      </c>
      <c r="K114" s="425">
        <v>39</v>
      </c>
      <c r="L114" s="47"/>
      <c r="M114" s="404"/>
      <c r="N114" s="786">
        <v>17655644</v>
      </c>
      <c r="O114" s="423" t="s">
        <v>3549</v>
      </c>
      <c r="P114" s="655" t="s">
        <v>3006</v>
      </c>
      <c r="Q114" s="289"/>
      <c r="R114" s="764" t="s">
        <v>1481</v>
      </c>
      <c r="S114" s="193">
        <v>14308</v>
      </c>
      <c r="T114" s="310">
        <v>42781</v>
      </c>
      <c r="U114" s="426"/>
      <c r="W114" s="765"/>
      <c r="X114" s="765"/>
      <c r="Y114" s="765"/>
      <c r="Z114" s="765" t="s">
        <v>3547</v>
      </c>
      <c r="AA114" s="622" t="s">
        <v>3548</v>
      </c>
      <c r="AB114" s="402"/>
      <c r="AC114" s="425"/>
      <c r="AD114" s="426"/>
      <c r="AE114" s="88"/>
      <c r="AF114" s="218"/>
      <c r="AG114" s="117"/>
      <c r="AH114" s="117"/>
      <c r="AI114" s="117"/>
      <c r="AJ114" s="158"/>
      <c r="AK114" s="158"/>
      <c r="AL114" s="158"/>
      <c r="AM114" s="158"/>
      <c r="AN114" s="426"/>
      <c r="AO114" s="426">
        <v>42795</v>
      </c>
      <c r="AP114" s="426">
        <v>43100</v>
      </c>
      <c r="AQ114" s="7">
        <f t="shared" si="50"/>
        <v>305</v>
      </c>
      <c r="AR114" s="765" t="s">
        <v>1408</v>
      </c>
      <c r="AS114" s="641">
        <v>1087989085</v>
      </c>
      <c r="AT114" s="96"/>
      <c r="AU114" s="48"/>
      <c r="AV114" s="29"/>
      <c r="AW114" s="29"/>
      <c r="AX114" s="48"/>
      <c r="AY114" s="29"/>
      <c r="AZ114" s="47"/>
      <c r="BA114" s="424"/>
      <c r="BB114" s="29"/>
      <c r="BC114" s="29"/>
      <c r="BD114" s="48"/>
      <c r="BE114" s="29"/>
      <c r="BF114" s="97"/>
      <c r="BG114" s="97"/>
      <c r="BI114" s="29"/>
      <c r="BJ114" s="48"/>
      <c r="BK114" s="29"/>
      <c r="BO114" s="424"/>
      <c r="BP114" s="424"/>
      <c r="BQ114" s="424"/>
      <c r="BR114" s="424"/>
      <c r="BS114" s="29"/>
      <c r="BT114" s="424"/>
      <c r="BU114" s="424"/>
      <c r="BV114" s="424"/>
      <c r="BW114" s="424"/>
      <c r="BX114" s="29"/>
      <c r="BY114" s="92"/>
      <c r="BZ114" s="92"/>
      <c r="CA114" s="424"/>
      <c r="CB114" s="424"/>
      <c r="CC114" s="424"/>
      <c r="CD114" s="74"/>
      <c r="CE114" s="53"/>
      <c r="CF114" s="76"/>
      <c r="CH114" s="74"/>
      <c r="CI114" s="74"/>
      <c r="CK114" s="80"/>
      <c r="CL114" s="80"/>
      <c r="CM114" s="82"/>
      <c r="CN114" s="82"/>
      <c r="CO114" s="98"/>
      <c r="CP114" s="82"/>
      <c r="CQ114" s="99"/>
      <c r="CR114" s="99"/>
      <c r="CS114" s="100"/>
      <c r="CT114" s="422"/>
      <c r="CU114" s="99"/>
      <c r="CV114" s="162"/>
    </row>
    <row r="115" spans="1:100" s="50" customFormat="1" ht="38.25" x14ac:dyDescent="0.25">
      <c r="A115" s="612" t="s">
        <v>2404</v>
      </c>
      <c r="B115" s="715">
        <v>14103</v>
      </c>
      <c r="C115" s="423" t="s">
        <v>2284</v>
      </c>
      <c r="D115" s="390" t="s">
        <v>3550</v>
      </c>
      <c r="E115" s="507" t="s">
        <v>3551</v>
      </c>
      <c r="F115" s="426"/>
      <c r="G115" s="760" t="s">
        <v>1590</v>
      </c>
      <c r="H115" s="760" t="s">
        <v>3802</v>
      </c>
      <c r="I115" s="768" t="s">
        <v>2257</v>
      </c>
      <c r="J115" s="610" t="s">
        <v>3552</v>
      </c>
      <c r="K115" s="425">
        <v>14</v>
      </c>
      <c r="L115" s="47">
        <v>841316</v>
      </c>
      <c r="M115" s="28" t="s">
        <v>3553</v>
      </c>
      <c r="N115" s="786">
        <v>45288437</v>
      </c>
      <c r="O115" s="423" t="s">
        <v>3554</v>
      </c>
      <c r="P115" s="403" t="s">
        <v>1877</v>
      </c>
      <c r="Q115" s="289"/>
      <c r="R115" s="764" t="s">
        <v>1481</v>
      </c>
      <c r="S115" s="193">
        <v>14301</v>
      </c>
      <c r="T115" s="310">
        <v>42773</v>
      </c>
      <c r="U115" s="426"/>
      <c r="W115" s="765"/>
      <c r="X115" s="765"/>
      <c r="Y115" s="765"/>
      <c r="Z115" s="765" t="s">
        <v>3555</v>
      </c>
      <c r="AA115" s="622" t="s">
        <v>3556</v>
      </c>
      <c r="AB115" s="402"/>
      <c r="AC115" s="425"/>
      <c r="AD115" s="426"/>
      <c r="AE115" s="88"/>
      <c r="AF115" s="117"/>
      <c r="AG115" s="117"/>
      <c r="AH115" s="117"/>
      <c r="AI115" s="117"/>
      <c r="AJ115" s="158"/>
      <c r="AK115" s="158"/>
      <c r="AL115" s="158"/>
      <c r="AM115" s="158"/>
      <c r="AN115" s="426"/>
      <c r="AO115" s="426">
        <v>42774</v>
      </c>
      <c r="AP115" s="426">
        <v>42846</v>
      </c>
      <c r="AQ115" s="7">
        <f t="shared" si="50"/>
        <v>72</v>
      </c>
      <c r="AR115" s="765" t="s">
        <v>2296</v>
      </c>
      <c r="AS115" s="616">
        <v>1070957031</v>
      </c>
      <c r="AT115" s="96"/>
      <c r="AU115" s="48"/>
      <c r="AV115" s="29"/>
      <c r="AW115" s="29"/>
      <c r="AX115" s="48"/>
      <c r="AY115" s="29"/>
      <c r="AZ115" s="47"/>
      <c r="BA115" s="424"/>
      <c r="BB115" s="29"/>
      <c r="BC115" s="29"/>
      <c r="BD115" s="48"/>
      <c r="BE115" s="29"/>
      <c r="BF115" s="97"/>
      <c r="BG115" s="97"/>
      <c r="BI115" s="29"/>
      <c r="BJ115" s="48"/>
      <c r="BK115" s="29"/>
      <c r="BO115" s="424"/>
      <c r="BP115" s="424"/>
      <c r="BQ115" s="424"/>
      <c r="BR115" s="424"/>
      <c r="BS115" s="29"/>
      <c r="BT115" s="424"/>
      <c r="BU115" s="424"/>
      <c r="BV115" s="424"/>
      <c r="BW115" s="424"/>
      <c r="BX115" s="29"/>
      <c r="BY115" s="92"/>
      <c r="BZ115" s="92"/>
      <c r="CA115" s="424"/>
      <c r="CB115" s="424"/>
      <c r="CC115" s="424"/>
      <c r="CD115" s="74"/>
      <c r="CE115" s="53"/>
      <c r="CF115" s="76"/>
      <c r="CH115" s="74"/>
      <c r="CI115" s="74"/>
      <c r="CK115" s="80"/>
      <c r="CL115" s="80"/>
      <c r="CM115" s="82"/>
      <c r="CN115" s="82"/>
      <c r="CO115" s="98"/>
      <c r="CP115" s="82"/>
      <c r="CQ115" s="99"/>
      <c r="CR115" s="99"/>
      <c r="CS115" s="100"/>
      <c r="CT115" s="806"/>
      <c r="CU115" s="99"/>
      <c r="CV115" s="162"/>
    </row>
    <row r="116" spans="1:100" s="50" customFormat="1" ht="76.5" x14ac:dyDescent="0.25">
      <c r="A116" s="612" t="s">
        <v>2404</v>
      </c>
      <c r="B116" s="715">
        <f t="shared" si="51"/>
        <v>15131</v>
      </c>
      <c r="C116" s="423" t="s">
        <v>2284</v>
      </c>
      <c r="D116" s="390" t="s">
        <v>3557</v>
      </c>
      <c r="E116" s="507" t="s">
        <v>3558</v>
      </c>
      <c r="F116" s="426"/>
      <c r="G116" s="760" t="s">
        <v>1590</v>
      </c>
      <c r="H116" s="760" t="s">
        <v>3802</v>
      </c>
      <c r="I116" s="768" t="s">
        <v>2257</v>
      </c>
      <c r="J116" s="610" t="s">
        <v>3559</v>
      </c>
      <c r="K116" s="425">
        <v>84</v>
      </c>
      <c r="L116" s="47"/>
      <c r="M116" s="28"/>
      <c r="N116" s="786">
        <v>13803850</v>
      </c>
      <c r="O116" s="423" t="s">
        <v>3560</v>
      </c>
      <c r="P116" s="655" t="s">
        <v>3006</v>
      </c>
      <c r="Q116" s="289"/>
      <c r="R116" s="764" t="s">
        <v>1481</v>
      </c>
      <c r="S116" s="193">
        <v>15131</v>
      </c>
      <c r="T116" s="310">
        <v>42815</v>
      </c>
      <c r="U116" s="426"/>
      <c r="W116" s="765"/>
      <c r="X116" s="765"/>
      <c r="Y116" s="765"/>
      <c r="Z116" s="765" t="s">
        <v>3561</v>
      </c>
      <c r="AA116" s="622" t="s">
        <v>3562</v>
      </c>
      <c r="AB116" s="402"/>
      <c r="AC116" s="425"/>
      <c r="AD116" s="426"/>
      <c r="AE116" s="88"/>
      <c r="AF116" s="88"/>
      <c r="AG116" s="117"/>
      <c r="AH116" s="117"/>
      <c r="AI116" s="117"/>
      <c r="AJ116" s="158"/>
      <c r="AK116" s="158"/>
      <c r="AL116" s="158"/>
      <c r="AM116" s="158"/>
      <c r="AN116" s="426"/>
      <c r="AO116" s="426">
        <v>42853</v>
      </c>
      <c r="AP116" s="426">
        <v>43100</v>
      </c>
      <c r="AQ116" s="7">
        <f t="shared" si="50"/>
        <v>247</v>
      </c>
      <c r="AR116" s="765" t="s">
        <v>1408</v>
      </c>
      <c r="AS116" s="8">
        <v>1087989085</v>
      </c>
      <c r="AT116" s="48"/>
      <c r="AU116" s="48"/>
      <c r="AV116" s="29"/>
      <c r="AW116" s="49"/>
      <c r="AX116" s="48"/>
      <c r="AY116" s="29"/>
      <c r="AZ116" s="47"/>
      <c r="BA116" s="424"/>
      <c r="BB116" s="29"/>
      <c r="BC116" s="29"/>
      <c r="BD116" s="48"/>
      <c r="BE116" s="29"/>
      <c r="BF116" s="97"/>
      <c r="BG116" s="97"/>
      <c r="BI116" s="29"/>
      <c r="BJ116" s="48"/>
      <c r="BK116" s="29"/>
      <c r="BO116" s="424"/>
      <c r="BP116" s="424"/>
      <c r="BQ116" s="423"/>
      <c r="BR116" s="424"/>
      <c r="BS116" s="29"/>
      <c r="BT116" s="424"/>
      <c r="BU116" s="424"/>
      <c r="BV116" s="423"/>
      <c r="BW116" s="424"/>
      <c r="BX116" s="29"/>
      <c r="BY116" s="92"/>
      <c r="BZ116" s="92"/>
      <c r="CA116" s="424"/>
      <c r="CB116" s="424"/>
      <c r="CC116" s="424"/>
      <c r="CD116" s="74"/>
      <c r="CE116" s="53"/>
      <c r="CF116" s="76"/>
      <c r="CH116" s="74"/>
      <c r="CI116" s="74"/>
      <c r="CK116" s="80"/>
      <c r="CL116" s="80"/>
      <c r="CM116" s="82"/>
      <c r="CN116" s="82"/>
      <c r="CO116" s="98"/>
      <c r="CP116" s="82"/>
      <c r="CQ116" s="99"/>
      <c r="CR116" s="99"/>
      <c r="CS116" s="100"/>
      <c r="CT116" s="806"/>
      <c r="CU116" s="99"/>
      <c r="CV116" s="162"/>
    </row>
    <row r="117" spans="1:100" s="50" customFormat="1" ht="36.75" customHeight="1" x14ac:dyDescent="0.25">
      <c r="A117" s="612" t="s">
        <v>2404</v>
      </c>
      <c r="B117" s="715">
        <f t="shared" si="51"/>
        <v>15346</v>
      </c>
      <c r="C117" s="423" t="s">
        <v>2284</v>
      </c>
      <c r="D117" s="390" t="s">
        <v>3563</v>
      </c>
      <c r="E117" s="507" t="s">
        <v>3564</v>
      </c>
      <c r="F117" s="426"/>
      <c r="G117" s="760" t="s">
        <v>1590</v>
      </c>
      <c r="H117" s="760" t="s">
        <v>3802</v>
      </c>
      <c r="I117" s="768" t="s">
        <v>2257</v>
      </c>
      <c r="J117" s="610" t="s">
        <v>3565</v>
      </c>
      <c r="K117" s="429">
        <v>121</v>
      </c>
      <c r="L117" s="47">
        <v>151015</v>
      </c>
      <c r="M117" s="404" t="s">
        <v>3199</v>
      </c>
      <c r="N117" s="786">
        <v>105000000</v>
      </c>
      <c r="O117" s="704">
        <v>29217</v>
      </c>
      <c r="P117" s="655" t="s">
        <v>1786</v>
      </c>
      <c r="Q117" s="289"/>
      <c r="R117" s="764" t="s">
        <v>1481</v>
      </c>
      <c r="S117" s="193">
        <v>15346</v>
      </c>
      <c r="T117" s="310">
        <v>42818</v>
      </c>
      <c r="U117" s="426"/>
      <c r="W117" s="765"/>
      <c r="X117" s="765"/>
      <c r="Y117" s="765"/>
      <c r="Z117" s="765" t="s">
        <v>2703</v>
      </c>
      <c r="AA117" s="622" t="s">
        <v>3566</v>
      </c>
      <c r="AB117" s="402"/>
      <c r="AC117" s="425"/>
      <c r="AD117" s="426"/>
      <c r="AE117" s="88"/>
      <c r="AF117" s="88"/>
      <c r="AG117" s="117"/>
      <c r="AH117" s="117"/>
      <c r="AI117" s="117"/>
      <c r="AJ117" s="158"/>
      <c r="AK117" s="158"/>
      <c r="AL117" s="158"/>
      <c r="AM117" s="158"/>
      <c r="AN117" s="426"/>
      <c r="AO117" s="426">
        <v>42821</v>
      </c>
      <c r="AP117" s="426">
        <v>43100</v>
      </c>
      <c r="AQ117" s="7">
        <f t="shared" si="50"/>
        <v>279</v>
      </c>
      <c r="AR117" s="765" t="s">
        <v>3567</v>
      </c>
      <c r="AS117" s="641">
        <v>64551804</v>
      </c>
      <c r="AT117" s="48"/>
      <c r="AU117" s="48"/>
      <c r="AV117" s="29"/>
      <c r="AW117" s="166"/>
      <c r="AX117" s="48"/>
      <c r="AY117" s="29"/>
      <c r="AZ117" s="47"/>
      <c r="BA117" s="424"/>
      <c r="BB117" s="29"/>
      <c r="BC117" s="29"/>
      <c r="BD117" s="48"/>
      <c r="BE117" s="29"/>
      <c r="BF117" s="97"/>
      <c r="BG117" s="97"/>
      <c r="BI117" s="29"/>
      <c r="BJ117" s="48"/>
      <c r="BK117" s="29"/>
      <c r="BO117" s="424"/>
      <c r="BP117" s="424"/>
      <c r="BQ117" s="423"/>
      <c r="BR117" s="424"/>
      <c r="BS117" s="29"/>
      <c r="BT117" s="29"/>
      <c r="BU117" s="424"/>
      <c r="BV117" s="424"/>
      <c r="BW117" s="424"/>
      <c r="BX117" s="29"/>
      <c r="BY117" s="92"/>
      <c r="BZ117" s="92"/>
      <c r="CA117" s="424"/>
      <c r="CB117" s="424"/>
      <c r="CC117" s="424"/>
      <c r="CD117" s="74"/>
      <c r="CE117" s="53"/>
      <c r="CF117" s="76"/>
      <c r="CH117" s="74"/>
      <c r="CI117" s="74"/>
      <c r="CK117" s="80"/>
      <c r="CL117" s="80"/>
      <c r="CM117" s="82"/>
      <c r="CN117" s="82"/>
      <c r="CO117" s="98"/>
      <c r="CP117" s="82"/>
      <c r="CQ117" s="99"/>
      <c r="CR117" s="99"/>
      <c r="CS117" s="100"/>
      <c r="CT117" s="806"/>
      <c r="CU117" s="99"/>
      <c r="CV117" s="162"/>
    </row>
    <row r="118" spans="1:100" s="50" customFormat="1" ht="38.25" x14ac:dyDescent="0.25">
      <c r="A118" s="612" t="s">
        <v>2404</v>
      </c>
      <c r="B118" s="715">
        <f t="shared" si="51"/>
        <v>15463</v>
      </c>
      <c r="C118" s="423" t="s">
        <v>2284</v>
      </c>
      <c r="D118" s="390" t="s">
        <v>3568</v>
      </c>
      <c r="E118" s="507" t="s">
        <v>3572</v>
      </c>
      <c r="F118" s="426"/>
      <c r="G118" s="760" t="s">
        <v>1590</v>
      </c>
      <c r="H118" s="760" t="s">
        <v>3802</v>
      </c>
      <c r="I118" s="768" t="s">
        <v>2257</v>
      </c>
      <c r="J118" s="595" t="s">
        <v>3569</v>
      </c>
      <c r="K118" s="425">
        <v>6</v>
      </c>
      <c r="L118" s="47" t="s">
        <v>1464</v>
      </c>
      <c r="M118" s="28" t="s">
        <v>1464</v>
      </c>
      <c r="N118" s="786">
        <v>56000000</v>
      </c>
      <c r="O118" s="423" t="s">
        <v>3570</v>
      </c>
      <c r="P118" s="655" t="s">
        <v>2860</v>
      </c>
      <c r="Q118" s="289"/>
      <c r="R118" s="764" t="s">
        <v>1481</v>
      </c>
      <c r="S118" s="193">
        <v>15463</v>
      </c>
      <c r="T118" s="310">
        <v>42823</v>
      </c>
      <c r="U118" s="426"/>
      <c r="W118" s="765"/>
      <c r="X118" s="765"/>
      <c r="Y118" s="765"/>
      <c r="Z118" s="765" t="s">
        <v>3582</v>
      </c>
      <c r="AA118" s="622" t="s">
        <v>3571</v>
      </c>
      <c r="AB118" s="402"/>
      <c r="AC118" s="425"/>
      <c r="AD118" s="426"/>
      <c r="AE118" s="88"/>
      <c r="AF118" s="88"/>
      <c r="AG118" s="117"/>
      <c r="AH118" s="117"/>
      <c r="AI118" s="117"/>
      <c r="AJ118" s="158"/>
      <c r="AK118" s="158"/>
      <c r="AL118" s="158"/>
      <c r="AM118" s="158"/>
      <c r="AN118" s="426"/>
      <c r="AO118" s="426">
        <v>42823</v>
      </c>
      <c r="AP118" s="703">
        <v>43100</v>
      </c>
      <c r="AQ118" s="7">
        <f t="shared" si="50"/>
        <v>277</v>
      </c>
      <c r="AR118" s="765" t="s">
        <v>3583</v>
      </c>
      <c r="AS118" s="616">
        <v>40029680</v>
      </c>
      <c r="AT118" s="96"/>
      <c r="AU118" s="48"/>
      <c r="AV118" s="29"/>
      <c r="AW118" s="29"/>
      <c r="AX118" s="48"/>
      <c r="AY118" s="29"/>
      <c r="AZ118" s="47"/>
      <c r="BA118" s="424"/>
      <c r="BB118" s="29"/>
      <c r="BC118" s="29"/>
      <c r="BD118" s="48"/>
      <c r="BE118" s="29"/>
      <c r="BF118" s="97"/>
      <c r="BG118" s="97"/>
      <c r="BI118" s="29"/>
      <c r="BJ118" s="48"/>
      <c r="BK118" s="29"/>
      <c r="BO118" s="424"/>
      <c r="BP118" s="424"/>
      <c r="BQ118" s="424"/>
      <c r="BR118" s="424"/>
      <c r="BS118" s="29"/>
      <c r="BT118" s="424"/>
      <c r="BU118" s="424"/>
      <c r="BV118" s="424"/>
      <c r="BW118" s="424"/>
      <c r="BX118" s="29"/>
      <c r="BY118" s="92"/>
      <c r="BZ118" s="92"/>
      <c r="CA118" s="424"/>
      <c r="CB118" s="424"/>
      <c r="CC118" s="424"/>
      <c r="CD118" s="74"/>
      <c r="CE118" s="53"/>
      <c r="CF118" s="76"/>
      <c r="CH118" s="74"/>
      <c r="CI118" s="74"/>
      <c r="CK118" s="80"/>
      <c r="CL118" s="80"/>
      <c r="CM118" s="82"/>
      <c r="CN118" s="82"/>
      <c r="CO118" s="98"/>
      <c r="CP118" s="82"/>
      <c r="CQ118" s="99"/>
      <c r="CR118" s="99"/>
      <c r="CS118" s="100"/>
      <c r="CT118" s="806"/>
      <c r="CU118" s="99"/>
      <c r="CV118" s="162"/>
    </row>
    <row r="119" spans="1:100" s="50" customFormat="1" ht="51" x14ac:dyDescent="0.25">
      <c r="A119" s="612" t="s">
        <v>2404</v>
      </c>
      <c r="B119" s="715">
        <f t="shared" si="51"/>
        <v>15571</v>
      </c>
      <c r="C119" s="423" t="s">
        <v>2284</v>
      </c>
      <c r="D119" s="390" t="s">
        <v>3586</v>
      </c>
      <c r="E119" s="507" t="s">
        <v>3573</v>
      </c>
      <c r="F119" s="426"/>
      <c r="G119" s="760" t="s">
        <v>1590</v>
      </c>
      <c r="H119" s="760" t="s">
        <v>3802</v>
      </c>
      <c r="I119" s="768" t="s">
        <v>2257</v>
      </c>
      <c r="J119" s="595" t="s">
        <v>3584</v>
      </c>
      <c r="K119" s="425">
        <v>120</v>
      </c>
      <c r="L119" s="611">
        <v>151015</v>
      </c>
      <c r="M119" s="610" t="s">
        <v>3199</v>
      </c>
      <c r="N119" s="786">
        <v>90893050</v>
      </c>
      <c r="O119" s="423" t="s">
        <v>3585</v>
      </c>
      <c r="P119" s="655" t="s">
        <v>1786</v>
      </c>
      <c r="Q119" s="289"/>
      <c r="R119" s="764" t="s">
        <v>1481</v>
      </c>
      <c r="S119" s="193">
        <v>15571</v>
      </c>
      <c r="T119" s="310">
        <v>42825</v>
      </c>
      <c r="U119" s="426"/>
      <c r="W119" s="765"/>
      <c r="X119" s="765"/>
      <c r="Y119" s="765"/>
      <c r="Z119" s="765" t="s">
        <v>2703</v>
      </c>
      <c r="AA119" s="622" t="s">
        <v>3566</v>
      </c>
      <c r="AB119" s="402"/>
      <c r="AC119" s="425"/>
      <c r="AD119" s="426"/>
      <c r="AE119" s="88"/>
      <c r="AF119" s="88"/>
      <c r="AG119" s="117"/>
      <c r="AH119" s="117"/>
      <c r="AI119" s="117"/>
      <c r="AJ119" s="158"/>
      <c r="AK119" s="158"/>
      <c r="AL119" s="158"/>
      <c r="AM119" s="158"/>
      <c r="AN119" s="426"/>
      <c r="AO119" s="426">
        <v>42825</v>
      </c>
      <c r="AP119" s="703">
        <v>43100</v>
      </c>
      <c r="AQ119" s="7">
        <f t="shared" si="50"/>
        <v>275</v>
      </c>
      <c r="AR119" s="765" t="s">
        <v>3567</v>
      </c>
      <c r="AS119" s="641">
        <v>64551804</v>
      </c>
      <c r="AT119" s="96"/>
      <c r="AU119" s="48"/>
      <c r="AV119" s="29"/>
      <c r="AW119" s="29"/>
      <c r="AX119" s="48"/>
      <c r="AY119" s="29"/>
      <c r="AZ119" s="47"/>
      <c r="BA119" s="424"/>
      <c r="BB119" s="29"/>
      <c r="BC119" s="29"/>
      <c r="BD119" s="48"/>
      <c r="BE119" s="29"/>
      <c r="BF119" s="97"/>
      <c r="BG119" s="97"/>
      <c r="BI119" s="29"/>
      <c r="BJ119" s="48"/>
      <c r="BK119" s="29"/>
      <c r="BO119" s="424"/>
      <c r="BP119" s="424"/>
      <c r="BQ119" s="424"/>
      <c r="BR119" s="424"/>
      <c r="BS119" s="29"/>
      <c r="BT119" s="424"/>
      <c r="BU119" s="424"/>
      <c r="BV119" s="424"/>
      <c r="BW119" s="424"/>
      <c r="BX119" s="29"/>
      <c r="BY119" s="92"/>
      <c r="BZ119" s="92"/>
      <c r="CA119" s="424"/>
      <c r="CB119" s="424"/>
      <c r="CC119" s="424"/>
      <c r="CD119" s="74"/>
      <c r="CE119" s="53"/>
      <c r="CF119" s="76"/>
      <c r="CH119" s="74"/>
      <c r="CI119" s="74"/>
      <c r="CK119" s="80"/>
      <c r="CL119" s="80"/>
      <c r="CM119" s="82"/>
      <c r="CN119" s="82"/>
      <c r="CO119" s="98"/>
      <c r="CP119" s="82"/>
      <c r="CQ119" s="99"/>
      <c r="CR119" s="99"/>
      <c r="CS119" s="100"/>
      <c r="CT119" s="422"/>
      <c r="CU119" s="99"/>
      <c r="CV119" s="162"/>
    </row>
    <row r="120" spans="1:100" s="50" customFormat="1" ht="51" x14ac:dyDescent="0.25">
      <c r="A120" s="50" t="s">
        <v>3045</v>
      </c>
      <c r="B120" s="658">
        <f t="shared" si="51"/>
        <v>82</v>
      </c>
      <c r="C120" s="402" t="s">
        <v>3366</v>
      </c>
      <c r="D120" s="652" t="s">
        <v>3587</v>
      </c>
      <c r="E120" s="507" t="s">
        <v>3588</v>
      </c>
      <c r="F120" s="426">
        <v>42817</v>
      </c>
      <c r="G120" s="760" t="s">
        <v>1499</v>
      </c>
      <c r="H120" s="760" t="s">
        <v>3126</v>
      </c>
      <c r="I120" s="765" t="s">
        <v>3127</v>
      </c>
      <c r="J120" s="329" t="s">
        <v>3589</v>
      </c>
      <c r="K120" s="425">
        <v>214</v>
      </c>
      <c r="L120" s="47">
        <v>801116</v>
      </c>
      <c r="M120" s="28" t="s">
        <v>3129</v>
      </c>
      <c r="N120" s="786">
        <v>3900000</v>
      </c>
      <c r="O120" s="423" t="s">
        <v>3590</v>
      </c>
      <c r="P120" s="655" t="s">
        <v>1487</v>
      </c>
      <c r="Q120" s="289" t="s">
        <v>1480</v>
      </c>
      <c r="R120" s="764" t="s">
        <v>3502</v>
      </c>
      <c r="S120" s="193">
        <v>82</v>
      </c>
      <c r="T120" s="733">
        <v>42845</v>
      </c>
      <c r="U120" s="709">
        <v>42845</v>
      </c>
      <c r="W120" s="765" t="s">
        <v>3221</v>
      </c>
      <c r="X120" s="769" t="s">
        <v>1484</v>
      </c>
      <c r="Y120" s="769" t="s">
        <v>1484</v>
      </c>
      <c r="Z120" s="765" t="s">
        <v>3689</v>
      </c>
      <c r="AA120" s="115">
        <v>80852364</v>
      </c>
      <c r="AB120" s="402"/>
      <c r="AC120" s="425">
        <v>86317</v>
      </c>
      <c r="AD120" s="426">
        <v>42845</v>
      </c>
      <c r="AE120" s="88"/>
      <c r="AF120" s="163">
        <v>3900000</v>
      </c>
      <c r="AG120" s="117"/>
      <c r="AH120" s="117"/>
      <c r="AI120" s="623">
        <f t="shared" ref="AI120:AI156" si="52">+AF120+AG120</f>
        <v>3900000</v>
      </c>
      <c r="AJ120" s="158"/>
      <c r="AK120" s="158"/>
      <c r="AL120" s="158"/>
      <c r="AM120" s="158"/>
      <c r="AN120" s="426"/>
      <c r="AO120" s="426">
        <v>42845</v>
      </c>
      <c r="AP120" s="426">
        <v>42950</v>
      </c>
      <c r="AQ120" s="7">
        <f t="shared" si="50"/>
        <v>105</v>
      </c>
      <c r="AR120" s="765" t="s">
        <v>61</v>
      </c>
      <c r="AS120" s="641">
        <v>21094954</v>
      </c>
      <c r="AT120" s="96"/>
      <c r="AU120" s="48"/>
      <c r="AV120" s="29"/>
      <c r="AW120" s="29"/>
      <c r="AX120" s="48"/>
      <c r="AY120" s="29"/>
      <c r="AZ120" s="47"/>
      <c r="BA120" s="424"/>
      <c r="BB120" s="29"/>
      <c r="BC120" s="29"/>
      <c r="BD120" s="48"/>
      <c r="BE120" s="29"/>
      <c r="BF120" s="97"/>
      <c r="BG120" s="97"/>
      <c r="BI120" s="29"/>
      <c r="BJ120" s="48"/>
      <c r="BK120" s="29"/>
      <c r="BO120" s="424"/>
      <c r="BP120" s="424"/>
      <c r="BQ120" s="424"/>
      <c r="BR120" s="424"/>
      <c r="BS120" s="29"/>
      <c r="BT120" s="424"/>
      <c r="BU120" s="424"/>
      <c r="BV120" s="424"/>
      <c r="BW120" s="424"/>
      <c r="BX120" s="29"/>
      <c r="BY120" s="92"/>
      <c r="BZ120" s="92"/>
      <c r="CA120" s="424"/>
      <c r="CB120" s="424"/>
      <c r="CC120" s="424"/>
      <c r="CD120" s="74"/>
      <c r="CE120" s="53"/>
      <c r="CF120" s="76"/>
      <c r="CH120" s="74"/>
      <c r="CI120" s="74"/>
      <c r="CK120" s="80"/>
      <c r="CL120" s="80"/>
      <c r="CM120" s="82"/>
      <c r="CN120" s="82"/>
      <c r="CO120" s="98"/>
      <c r="CP120" s="82"/>
      <c r="CQ120" s="99"/>
      <c r="CR120" s="99"/>
      <c r="CS120" s="100"/>
      <c r="CT120" s="806"/>
      <c r="CU120" s="99"/>
      <c r="CV120" s="162"/>
    </row>
    <row r="121" spans="1:100" ht="38.25" x14ac:dyDescent="0.25">
      <c r="A121" s="219" t="s">
        <v>3045</v>
      </c>
      <c r="B121" s="658">
        <f t="shared" si="51"/>
        <v>83</v>
      </c>
      <c r="C121" s="219" t="s">
        <v>3366</v>
      </c>
      <c r="D121" s="652" t="s">
        <v>3591</v>
      </c>
      <c r="E121" s="507" t="s">
        <v>3592</v>
      </c>
      <c r="F121" s="705">
        <v>42817</v>
      </c>
      <c r="G121" s="760" t="s">
        <v>1499</v>
      </c>
      <c r="H121" s="760" t="s">
        <v>3126</v>
      </c>
      <c r="I121" s="765" t="s">
        <v>3127</v>
      </c>
      <c r="J121" s="595" t="s">
        <v>3593</v>
      </c>
      <c r="K121" s="425">
        <v>97</v>
      </c>
      <c r="L121" s="47">
        <v>861116</v>
      </c>
      <c r="M121" s="28" t="s">
        <v>3244</v>
      </c>
      <c r="N121" s="787">
        <v>16284897</v>
      </c>
      <c r="O121" s="76" t="s">
        <v>3594</v>
      </c>
      <c r="P121" s="395" t="s">
        <v>3246</v>
      </c>
      <c r="Q121" s="289" t="s">
        <v>1480</v>
      </c>
      <c r="R121" s="764" t="s">
        <v>3502</v>
      </c>
      <c r="S121" s="193">
        <v>83</v>
      </c>
      <c r="T121" s="733">
        <v>42853</v>
      </c>
      <c r="U121" s="732">
        <v>42857</v>
      </c>
      <c r="W121" s="765" t="s">
        <v>3221</v>
      </c>
      <c r="X121" s="769" t="s">
        <v>1484</v>
      </c>
      <c r="Y121" s="769" t="s">
        <v>1484</v>
      </c>
      <c r="Z121" s="765" t="s">
        <v>4051</v>
      </c>
      <c r="AA121" s="622" t="s">
        <v>4052</v>
      </c>
      <c r="AC121" s="429">
        <v>99217</v>
      </c>
      <c r="AD121" s="426">
        <v>42853</v>
      </c>
      <c r="AE121" s="117"/>
      <c r="AF121" s="218">
        <v>16284897</v>
      </c>
      <c r="AG121" s="117"/>
      <c r="AH121" s="117"/>
      <c r="AI121" s="623">
        <f t="shared" si="52"/>
        <v>16284897</v>
      </c>
      <c r="AJ121" s="158"/>
      <c r="AK121" s="158"/>
      <c r="AL121" s="158"/>
      <c r="AM121" s="158"/>
      <c r="AN121" s="426"/>
      <c r="AO121" s="426">
        <v>42853</v>
      </c>
      <c r="AP121" s="426">
        <v>43069</v>
      </c>
      <c r="AQ121" s="7">
        <f t="shared" si="50"/>
        <v>216</v>
      </c>
      <c r="AR121" s="765" t="s">
        <v>103</v>
      </c>
      <c r="AS121" s="641">
        <v>11347499</v>
      </c>
      <c r="CT121" s="806"/>
      <c r="CV121" s="221"/>
    </row>
    <row r="122" spans="1:100" s="50" customFormat="1" ht="51" x14ac:dyDescent="0.25">
      <c r="A122" s="50" t="s">
        <v>3045</v>
      </c>
      <c r="B122" s="658">
        <f t="shared" si="51"/>
        <v>20</v>
      </c>
      <c r="C122" s="402" t="s">
        <v>3366</v>
      </c>
      <c r="D122" s="652" t="s">
        <v>3595</v>
      </c>
      <c r="E122" s="507" t="s">
        <v>3018</v>
      </c>
      <c r="F122" s="426">
        <v>42818</v>
      </c>
      <c r="G122" s="760" t="s">
        <v>3038</v>
      </c>
      <c r="H122" s="760" t="s">
        <v>3038</v>
      </c>
      <c r="I122" s="768" t="s">
        <v>2257</v>
      </c>
      <c r="J122" s="329" t="s">
        <v>3596</v>
      </c>
      <c r="K122" s="425">
        <v>107</v>
      </c>
      <c r="L122" s="47">
        <v>801416</v>
      </c>
      <c r="M122" s="595" t="s">
        <v>3129</v>
      </c>
      <c r="N122" s="786">
        <v>10050000</v>
      </c>
      <c r="O122" s="423" t="s">
        <v>3597</v>
      </c>
      <c r="P122" s="403" t="s">
        <v>2217</v>
      </c>
      <c r="Q122" s="289" t="s">
        <v>1480</v>
      </c>
      <c r="R122" s="764" t="s">
        <v>3502</v>
      </c>
      <c r="S122" s="193">
        <v>20</v>
      </c>
      <c r="T122" s="752">
        <v>42843</v>
      </c>
      <c r="U122" s="426">
        <v>42844</v>
      </c>
      <c r="W122" s="765" t="s">
        <v>3221</v>
      </c>
      <c r="X122" s="765" t="s">
        <v>1686</v>
      </c>
      <c r="Y122" s="765" t="s">
        <v>1686</v>
      </c>
      <c r="Z122" s="765" t="s">
        <v>3690</v>
      </c>
      <c r="AA122" s="115" t="s">
        <v>3691</v>
      </c>
      <c r="AB122" s="402"/>
      <c r="AC122" s="425">
        <v>84817</v>
      </c>
      <c r="AD122" s="426">
        <v>42844</v>
      </c>
      <c r="AE122" s="88"/>
      <c r="AF122" s="163">
        <v>10050000</v>
      </c>
      <c r="AG122" s="117"/>
      <c r="AH122" s="117"/>
      <c r="AI122" s="623">
        <f t="shared" si="52"/>
        <v>10050000</v>
      </c>
      <c r="AJ122" s="158"/>
      <c r="AK122" s="158"/>
      <c r="AL122" s="158"/>
      <c r="AM122" s="158"/>
      <c r="AN122" s="426"/>
      <c r="AO122" s="426">
        <v>42844</v>
      </c>
      <c r="AP122" s="426">
        <v>43100</v>
      </c>
      <c r="AQ122" s="7">
        <f t="shared" si="50"/>
        <v>256</v>
      </c>
      <c r="AR122" s="765" t="s">
        <v>16</v>
      </c>
      <c r="AS122" s="641">
        <v>30738603</v>
      </c>
      <c r="AT122" s="96"/>
      <c r="AU122" s="48"/>
      <c r="AV122" s="29"/>
      <c r="AW122" s="29"/>
      <c r="AX122" s="48"/>
      <c r="AY122" s="29"/>
      <c r="AZ122" s="47"/>
      <c r="BA122" s="424"/>
      <c r="BB122" s="29"/>
      <c r="BC122" s="29"/>
      <c r="BD122" s="48"/>
      <c r="BE122" s="29"/>
      <c r="BF122" s="97"/>
      <c r="BG122" s="97"/>
      <c r="BI122" s="29"/>
      <c r="BJ122" s="48"/>
      <c r="BK122" s="29"/>
      <c r="BO122" s="424"/>
      <c r="BP122" s="424"/>
      <c r="BQ122" s="424"/>
      <c r="BR122" s="424"/>
      <c r="BS122" s="29"/>
      <c r="BT122" s="424"/>
      <c r="BU122" s="424"/>
      <c r="BV122" s="424"/>
      <c r="BW122" s="424"/>
      <c r="BX122" s="29"/>
      <c r="BY122" s="92"/>
      <c r="BZ122" s="92"/>
      <c r="CA122" s="424"/>
      <c r="CB122" s="424"/>
      <c r="CC122" s="424"/>
      <c r="CD122" s="74"/>
      <c r="CE122" s="53"/>
      <c r="CF122" s="76"/>
      <c r="CH122" s="74"/>
      <c r="CI122" s="74"/>
      <c r="CK122" s="80"/>
      <c r="CL122" s="80"/>
      <c r="CM122" s="82"/>
      <c r="CN122" s="82"/>
      <c r="CO122" s="98"/>
      <c r="CP122" s="82"/>
      <c r="CQ122" s="99"/>
      <c r="CR122" s="99"/>
      <c r="CS122" s="100"/>
      <c r="CT122" s="806"/>
      <c r="CU122" s="99"/>
      <c r="CV122" s="162"/>
    </row>
    <row r="123" spans="1:100" s="50" customFormat="1" ht="51" x14ac:dyDescent="0.25">
      <c r="A123" s="50" t="s">
        <v>3045</v>
      </c>
      <c r="B123" s="658">
        <f t="shared" si="51"/>
        <v>21</v>
      </c>
      <c r="C123" s="402" t="s">
        <v>3366</v>
      </c>
      <c r="D123" s="652" t="s">
        <v>3598</v>
      </c>
      <c r="E123" s="507" t="s">
        <v>3030</v>
      </c>
      <c r="F123" s="426">
        <v>42823</v>
      </c>
      <c r="G123" s="760" t="s">
        <v>3038</v>
      </c>
      <c r="H123" s="760" t="s">
        <v>3038</v>
      </c>
      <c r="I123" s="768" t="s">
        <v>2257</v>
      </c>
      <c r="J123" s="610" t="s">
        <v>3599</v>
      </c>
      <c r="K123" s="429">
        <v>117</v>
      </c>
      <c r="L123" s="47">
        <v>151015</v>
      </c>
      <c r="M123" s="404" t="s">
        <v>3199</v>
      </c>
      <c r="N123" s="786">
        <v>10300000</v>
      </c>
      <c r="O123" s="423" t="s">
        <v>3600</v>
      </c>
      <c r="P123" s="655" t="s">
        <v>1786</v>
      </c>
      <c r="Q123" s="289" t="s">
        <v>1480</v>
      </c>
      <c r="R123" s="764" t="s">
        <v>3502</v>
      </c>
      <c r="S123" s="193">
        <v>21</v>
      </c>
      <c r="T123" s="752">
        <v>42843</v>
      </c>
      <c r="U123" s="709">
        <v>42844</v>
      </c>
      <c r="W123" s="765" t="s">
        <v>3423</v>
      </c>
      <c r="X123" s="765" t="s">
        <v>1579</v>
      </c>
      <c r="Y123" s="765" t="s">
        <v>3223</v>
      </c>
      <c r="Z123" s="765" t="s">
        <v>1790</v>
      </c>
      <c r="AA123" s="115">
        <v>7546762</v>
      </c>
      <c r="AB123" s="402"/>
      <c r="AC123" s="425">
        <v>84717</v>
      </c>
      <c r="AD123" s="709">
        <v>42844</v>
      </c>
      <c r="AE123" s="88"/>
      <c r="AF123" s="163">
        <v>10300000</v>
      </c>
      <c r="AG123" s="117"/>
      <c r="AH123" s="117"/>
      <c r="AI123" s="117">
        <f t="shared" si="52"/>
        <v>10300000</v>
      </c>
      <c r="AJ123" s="158"/>
      <c r="AK123" s="158"/>
      <c r="AL123" s="158"/>
      <c r="AM123" s="158"/>
      <c r="AN123" s="426"/>
      <c r="AO123" s="709">
        <v>42844</v>
      </c>
      <c r="AP123" s="709">
        <v>43100</v>
      </c>
      <c r="AQ123" s="7">
        <f t="shared" si="50"/>
        <v>256</v>
      </c>
      <c r="AR123" s="765" t="s">
        <v>3692</v>
      </c>
      <c r="AS123" s="641">
        <v>40179426</v>
      </c>
      <c r="AT123" s="48"/>
      <c r="AU123" s="48"/>
      <c r="AV123" s="29"/>
      <c r="AW123" s="166"/>
      <c r="AX123" s="48"/>
      <c r="AY123" s="29"/>
      <c r="AZ123" s="47"/>
      <c r="BA123" s="424"/>
      <c r="BB123" s="29"/>
      <c r="BC123" s="29"/>
      <c r="BD123" s="48"/>
      <c r="BE123" s="29"/>
      <c r="BF123" s="97"/>
      <c r="BG123" s="97"/>
      <c r="BI123" s="29"/>
      <c r="BJ123" s="48"/>
      <c r="BK123" s="29"/>
      <c r="BO123" s="424"/>
      <c r="BP123" s="424"/>
      <c r="BQ123" s="423"/>
      <c r="BR123" s="424"/>
      <c r="BS123" s="29"/>
      <c r="BT123" s="29"/>
      <c r="BU123" s="424"/>
      <c r="BV123" s="424"/>
      <c r="BW123" s="424"/>
      <c r="BX123" s="29"/>
      <c r="BY123" s="92"/>
      <c r="BZ123" s="92"/>
      <c r="CA123" s="424"/>
      <c r="CB123" s="424"/>
      <c r="CC123" s="424"/>
      <c r="CD123" s="74"/>
      <c r="CE123" s="53"/>
      <c r="CF123" s="76"/>
      <c r="CH123" s="74"/>
      <c r="CI123" s="74"/>
      <c r="CK123" s="80"/>
      <c r="CL123" s="80"/>
      <c r="CM123" s="82"/>
      <c r="CN123" s="82"/>
      <c r="CO123" s="98"/>
      <c r="CP123" s="82"/>
      <c r="CQ123" s="99"/>
      <c r="CR123" s="99"/>
      <c r="CS123" s="100"/>
      <c r="CT123" s="422"/>
      <c r="CU123" s="99"/>
      <c r="CV123" s="162"/>
    </row>
    <row r="124" spans="1:100" ht="51" x14ac:dyDescent="0.25">
      <c r="A124" s="219" t="s">
        <v>3045</v>
      </c>
      <c r="B124" s="658">
        <f t="shared" si="51"/>
        <v>22</v>
      </c>
      <c r="C124" s="219" t="s">
        <v>3366</v>
      </c>
      <c r="D124" s="652" t="s">
        <v>3601</v>
      </c>
      <c r="E124" s="507" t="s">
        <v>2994</v>
      </c>
      <c r="F124" s="426">
        <v>42824</v>
      </c>
      <c r="G124" s="760" t="s">
        <v>3038</v>
      </c>
      <c r="H124" s="760" t="s">
        <v>3038</v>
      </c>
      <c r="I124" s="768" t="s">
        <v>2257</v>
      </c>
      <c r="J124" s="610" t="s">
        <v>3602</v>
      </c>
      <c r="K124" s="425">
        <v>106</v>
      </c>
      <c r="L124" s="47">
        <v>801416</v>
      </c>
      <c r="M124" s="595" t="s">
        <v>3129</v>
      </c>
      <c r="N124" s="787">
        <v>19650000</v>
      </c>
      <c r="O124" s="76" t="s">
        <v>3603</v>
      </c>
      <c r="P124" s="655" t="s">
        <v>2217</v>
      </c>
      <c r="Q124" s="289" t="s">
        <v>1480</v>
      </c>
      <c r="R124" s="764" t="s">
        <v>3502</v>
      </c>
      <c r="S124" s="193">
        <v>22</v>
      </c>
      <c r="T124" s="752">
        <v>42843</v>
      </c>
      <c r="U124" s="709">
        <v>42844</v>
      </c>
      <c r="W124" s="765" t="s">
        <v>3221</v>
      </c>
      <c r="X124" s="765" t="s">
        <v>3693</v>
      </c>
      <c r="Y124" s="765" t="s">
        <v>3694</v>
      </c>
      <c r="Z124" s="765" t="s">
        <v>3695</v>
      </c>
      <c r="AA124" s="115" t="s">
        <v>3696</v>
      </c>
      <c r="AC124" s="429">
        <v>84517</v>
      </c>
      <c r="AD124" s="426">
        <v>42843</v>
      </c>
      <c r="AE124" s="117"/>
      <c r="AF124" s="117">
        <v>19241294</v>
      </c>
      <c r="AG124" s="117"/>
      <c r="AH124" s="117"/>
      <c r="AI124" s="117">
        <f t="shared" si="52"/>
        <v>19241294</v>
      </c>
      <c r="AJ124" s="158"/>
      <c r="AK124" s="158"/>
      <c r="AL124" s="158"/>
      <c r="AM124" s="158"/>
      <c r="AN124" s="426"/>
      <c r="AO124" s="426">
        <v>42843</v>
      </c>
      <c r="AP124" s="709">
        <v>43084</v>
      </c>
      <c r="AQ124" s="7">
        <f t="shared" si="50"/>
        <v>241</v>
      </c>
      <c r="AR124" s="765" t="s">
        <v>1434</v>
      </c>
      <c r="AS124" s="641">
        <v>1128049002</v>
      </c>
      <c r="CV124" s="221"/>
    </row>
    <row r="125" spans="1:100" ht="36.75" customHeight="1" x14ac:dyDescent="0.25">
      <c r="A125" s="219" t="s">
        <v>3045</v>
      </c>
      <c r="B125" s="658">
        <f t="shared" si="51"/>
        <v>24</v>
      </c>
      <c r="C125" s="219" t="s">
        <v>1489</v>
      </c>
      <c r="D125" s="652" t="s">
        <v>3604</v>
      </c>
      <c r="E125" s="507" t="s">
        <v>3052</v>
      </c>
      <c r="F125" s="426">
        <v>42824</v>
      </c>
      <c r="G125" s="765" t="s">
        <v>3038</v>
      </c>
      <c r="H125" s="765" t="s">
        <v>3038</v>
      </c>
      <c r="I125" s="768" t="s">
        <v>2257</v>
      </c>
      <c r="J125" s="595" t="s">
        <v>3605</v>
      </c>
      <c r="K125" s="425">
        <v>160</v>
      </c>
      <c r="L125" s="47">
        <v>151015</v>
      </c>
      <c r="M125" s="595" t="s">
        <v>3079</v>
      </c>
      <c r="N125" s="787">
        <v>3000000</v>
      </c>
      <c r="O125" s="76" t="s">
        <v>3606</v>
      </c>
      <c r="P125" s="655" t="s">
        <v>1786</v>
      </c>
      <c r="Q125" s="289" t="s">
        <v>1480</v>
      </c>
      <c r="R125" s="764" t="s">
        <v>3502</v>
      </c>
      <c r="S125" s="193">
        <v>24</v>
      </c>
      <c r="T125" s="752">
        <v>42843</v>
      </c>
      <c r="U125" s="716">
        <v>42844</v>
      </c>
      <c r="W125" s="765" t="s">
        <v>3423</v>
      </c>
      <c r="X125" s="765" t="s">
        <v>1651</v>
      </c>
      <c r="Y125" s="765" t="s">
        <v>1651</v>
      </c>
      <c r="Z125" s="765" t="s">
        <v>3697</v>
      </c>
      <c r="AA125" s="115">
        <v>8669570</v>
      </c>
      <c r="AC125" s="429">
        <v>84417</v>
      </c>
      <c r="AD125" s="716">
        <v>42843</v>
      </c>
      <c r="AE125" s="117"/>
      <c r="AF125" s="218">
        <v>3000000</v>
      </c>
      <c r="AG125" s="117"/>
      <c r="AH125" s="117"/>
      <c r="AI125" s="623">
        <f t="shared" si="52"/>
        <v>3000000</v>
      </c>
      <c r="AJ125" s="158"/>
      <c r="AK125" s="158"/>
      <c r="AL125" s="158"/>
      <c r="AM125" s="158"/>
      <c r="AN125" s="426"/>
      <c r="AO125" s="426">
        <v>42844</v>
      </c>
      <c r="AP125" s="426">
        <v>43100</v>
      </c>
      <c r="AQ125" s="7">
        <f t="shared" si="50"/>
        <v>256</v>
      </c>
      <c r="AR125" s="765" t="s">
        <v>153</v>
      </c>
      <c r="AS125" s="641">
        <v>17586972</v>
      </c>
      <c r="CV125" s="221"/>
    </row>
    <row r="126" spans="1:100" s="50" customFormat="1" ht="60" customHeight="1" x14ac:dyDescent="0.25">
      <c r="A126" s="50" t="s">
        <v>3045</v>
      </c>
      <c r="B126" s="658">
        <f t="shared" si="51"/>
        <v>26</v>
      </c>
      <c r="C126" s="402" t="s">
        <v>1489</v>
      </c>
      <c r="D126" s="652" t="s">
        <v>3607</v>
      </c>
      <c r="E126" s="507" t="s">
        <v>3054</v>
      </c>
      <c r="F126" s="426">
        <v>42825</v>
      </c>
      <c r="G126" s="765" t="s">
        <v>3038</v>
      </c>
      <c r="H126" s="760" t="s">
        <v>3038</v>
      </c>
      <c r="I126" s="768" t="s">
        <v>2257</v>
      </c>
      <c r="J126" s="595" t="s">
        <v>3608</v>
      </c>
      <c r="K126" s="425">
        <v>109</v>
      </c>
      <c r="L126" s="47">
        <v>801416</v>
      </c>
      <c r="M126" s="595" t="s">
        <v>3129</v>
      </c>
      <c r="N126" s="786">
        <v>6900000</v>
      </c>
      <c r="O126" s="617">
        <v>21817</v>
      </c>
      <c r="P126" s="655" t="s">
        <v>1871</v>
      </c>
      <c r="Q126" s="289" t="s">
        <v>1480</v>
      </c>
      <c r="R126" s="764" t="s">
        <v>3502</v>
      </c>
      <c r="S126" s="193">
        <v>26</v>
      </c>
      <c r="T126" s="752">
        <v>42850</v>
      </c>
      <c r="U126" s="716">
        <v>42850</v>
      </c>
      <c r="W126" s="765" t="s">
        <v>3221</v>
      </c>
      <c r="X126" s="765" t="s">
        <v>3698</v>
      </c>
      <c r="Y126" s="765" t="s">
        <v>3698</v>
      </c>
      <c r="Z126" s="765" t="s">
        <v>2219</v>
      </c>
      <c r="AA126" s="622">
        <v>892115006</v>
      </c>
      <c r="AB126" s="402"/>
      <c r="AC126" s="425">
        <v>94317</v>
      </c>
      <c r="AD126" s="426">
        <v>42850</v>
      </c>
      <c r="AE126" s="88"/>
      <c r="AF126" s="88">
        <v>6899736</v>
      </c>
      <c r="AG126" s="117"/>
      <c r="AH126" s="117"/>
      <c r="AI126" s="623">
        <f t="shared" si="52"/>
        <v>6899736</v>
      </c>
      <c r="AJ126" s="158"/>
      <c r="AK126" s="158"/>
      <c r="AL126" s="158"/>
      <c r="AM126" s="158"/>
      <c r="AN126" s="426"/>
      <c r="AO126" s="426">
        <v>42851</v>
      </c>
      <c r="AP126" s="426">
        <v>43084</v>
      </c>
      <c r="AQ126" s="7">
        <f t="shared" si="50"/>
        <v>233</v>
      </c>
      <c r="AR126" s="765" t="s">
        <v>52</v>
      </c>
      <c r="AS126" s="641">
        <v>12724487</v>
      </c>
      <c r="AT126" s="48"/>
      <c r="AU126" s="48"/>
      <c r="AV126" s="29"/>
      <c r="AW126" s="166"/>
      <c r="AX126" s="48"/>
      <c r="AY126" s="29"/>
      <c r="AZ126" s="47"/>
      <c r="BA126" s="424"/>
      <c r="BB126" s="29"/>
      <c r="BC126" s="29"/>
      <c r="BD126" s="48"/>
      <c r="BE126" s="29"/>
      <c r="BF126" s="97"/>
      <c r="BG126" s="97"/>
      <c r="BI126" s="29"/>
      <c r="BJ126" s="48"/>
      <c r="BK126" s="29"/>
      <c r="BO126" s="424"/>
      <c r="BP126" s="424"/>
      <c r="BQ126" s="423"/>
      <c r="BR126" s="424"/>
      <c r="BS126" s="29"/>
      <c r="BT126" s="29"/>
      <c r="BU126" s="424"/>
      <c r="BV126" s="424"/>
      <c r="BW126" s="424"/>
      <c r="BX126" s="29"/>
      <c r="BY126" s="92"/>
      <c r="BZ126" s="92"/>
      <c r="CA126" s="424"/>
      <c r="CB126" s="424"/>
      <c r="CC126" s="424"/>
      <c r="CD126" s="74"/>
      <c r="CE126" s="53"/>
      <c r="CF126" s="76"/>
      <c r="CH126" s="74"/>
      <c r="CI126" s="74"/>
      <c r="CK126" s="80"/>
      <c r="CL126" s="80"/>
      <c r="CM126" s="82"/>
      <c r="CN126" s="82"/>
      <c r="CO126" s="98"/>
      <c r="CP126" s="82"/>
      <c r="CQ126" s="99"/>
      <c r="CR126" s="99"/>
      <c r="CS126" s="100"/>
      <c r="CT126" s="219"/>
      <c r="CU126" s="99"/>
      <c r="CV126" s="162"/>
    </row>
    <row r="127" spans="1:100" s="50" customFormat="1" ht="60" customHeight="1" x14ac:dyDescent="0.25">
      <c r="A127" s="50" t="s">
        <v>3045</v>
      </c>
      <c r="B127" s="658">
        <f t="shared" si="51"/>
        <v>84</v>
      </c>
      <c r="C127" s="402" t="s">
        <v>1489</v>
      </c>
      <c r="D127" s="652" t="s">
        <v>3185</v>
      </c>
      <c r="E127" s="507" t="s">
        <v>3609</v>
      </c>
      <c r="F127" s="705">
        <v>42825</v>
      </c>
      <c r="G127" s="765" t="s">
        <v>1499</v>
      </c>
      <c r="H127" s="760" t="s">
        <v>3126</v>
      </c>
      <c r="I127" s="765" t="s">
        <v>3127</v>
      </c>
      <c r="J127" s="595" t="s">
        <v>3610</v>
      </c>
      <c r="K127" s="425">
        <v>113</v>
      </c>
      <c r="L127" s="47">
        <v>861116</v>
      </c>
      <c r="M127" s="404" t="s">
        <v>3244</v>
      </c>
      <c r="N127" s="786">
        <v>39950000</v>
      </c>
      <c r="O127" s="617">
        <v>31317</v>
      </c>
      <c r="P127" s="655" t="s">
        <v>1863</v>
      </c>
      <c r="Q127" s="289" t="s">
        <v>1480</v>
      </c>
      <c r="R127" s="764" t="s">
        <v>3502</v>
      </c>
      <c r="S127" s="193">
        <v>84</v>
      </c>
      <c r="T127" s="733">
        <v>42858</v>
      </c>
      <c r="U127" s="426">
        <v>42859</v>
      </c>
      <c r="W127" s="765" t="s">
        <v>3221</v>
      </c>
      <c r="X127" s="765" t="s">
        <v>1484</v>
      </c>
      <c r="Y127" s="765" t="s">
        <v>1484</v>
      </c>
      <c r="Z127" s="765" t="s">
        <v>3844</v>
      </c>
      <c r="AA127" s="115" t="s">
        <v>3845</v>
      </c>
      <c r="AB127" s="402"/>
      <c r="AC127" s="425">
        <v>100217</v>
      </c>
      <c r="AD127" s="426">
        <v>42858</v>
      </c>
      <c r="AE127" s="88"/>
      <c r="AF127" s="88">
        <v>39950000</v>
      </c>
      <c r="AG127" s="117"/>
      <c r="AH127" s="117"/>
      <c r="AI127" s="623">
        <f t="shared" si="52"/>
        <v>39950000</v>
      </c>
      <c r="AJ127" s="158"/>
      <c r="AK127" s="158"/>
      <c r="AL127" s="158"/>
      <c r="AM127" s="158"/>
      <c r="AN127" s="426"/>
      <c r="AO127" s="426">
        <v>42865</v>
      </c>
      <c r="AP127" s="426">
        <v>43069</v>
      </c>
      <c r="AQ127" s="7">
        <f t="shared" si="50"/>
        <v>204</v>
      </c>
      <c r="AR127" s="765" t="s">
        <v>1457</v>
      </c>
      <c r="AS127" s="641">
        <v>66924629</v>
      </c>
      <c r="AT127" s="48"/>
      <c r="AU127" s="48"/>
      <c r="AV127" s="29"/>
      <c r="AW127" s="166"/>
      <c r="AX127" s="48"/>
      <c r="AY127" s="29"/>
      <c r="AZ127" s="47"/>
      <c r="BA127" s="424"/>
      <c r="BB127" s="29"/>
      <c r="BC127" s="29"/>
      <c r="BD127" s="48"/>
      <c r="BE127" s="29"/>
      <c r="BF127" s="97"/>
      <c r="BG127" s="97"/>
      <c r="BI127" s="29"/>
      <c r="BJ127" s="48"/>
      <c r="BK127" s="29"/>
      <c r="BO127" s="424"/>
      <c r="BP127" s="424"/>
      <c r="BQ127" s="423"/>
      <c r="BR127" s="424"/>
      <c r="BS127" s="29"/>
      <c r="BT127" s="29"/>
      <c r="BU127" s="424"/>
      <c r="BV127" s="424"/>
      <c r="BW127" s="424"/>
      <c r="BX127" s="29"/>
      <c r="BY127" s="92"/>
      <c r="BZ127" s="92"/>
      <c r="CA127" s="424"/>
      <c r="CB127" s="424"/>
      <c r="CC127" s="424"/>
      <c r="CD127" s="74"/>
      <c r="CE127" s="53"/>
      <c r="CF127" s="76"/>
      <c r="CH127" s="74"/>
      <c r="CI127" s="74"/>
      <c r="CK127" s="80"/>
      <c r="CL127" s="80"/>
      <c r="CM127" s="82"/>
      <c r="CN127" s="82"/>
      <c r="CO127" s="98"/>
      <c r="CP127" s="82"/>
      <c r="CQ127" s="99"/>
      <c r="CR127" s="99"/>
      <c r="CS127" s="100"/>
      <c r="CT127" s="219"/>
      <c r="CU127" s="99"/>
      <c r="CV127" s="162"/>
    </row>
    <row r="128" spans="1:100" s="50" customFormat="1" ht="60" customHeight="1" x14ac:dyDescent="0.25">
      <c r="A128" s="50" t="s">
        <v>3045</v>
      </c>
      <c r="B128" s="658">
        <f t="shared" si="51"/>
        <v>25</v>
      </c>
      <c r="C128" s="402" t="s">
        <v>1609</v>
      </c>
      <c r="D128" s="652" t="s">
        <v>3611</v>
      </c>
      <c r="E128" s="507" t="s">
        <v>3073</v>
      </c>
      <c r="F128" s="426">
        <v>42821</v>
      </c>
      <c r="G128" s="765" t="s">
        <v>3038</v>
      </c>
      <c r="H128" s="760" t="s">
        <v>3038</v>
      </c>
      <c r="I128" s="765" t="s">
        <v>3376</v>
      </c>
      <c r="J128" s="610" t="s">
        <v>3612</v>
      </c>
      <c r="K128" s="425">
        <v>139</v>
      </c>
      <c r="L128" s="47">
        <v>461517</v>
      </c>
      <c r="M128" s="404" t="s">
        <v>3613</v>
      </c>
      <c r="N128" s="786">
        <v>18869250</v>
      </c>
      <c r="O128" s="617" t="s">
        <v>3614</v>
      </c>
      <c r="P128" s="655" t="s">
        <v>3006</v>
      </c>
      <c r="Q128" s="289" t="s">
        <v>1480</v>
      </c>
      <c r="R128" s="764" t="s">
        <v>3502</v>
      </c>
      <c r="S128" s="193">
        <v>25</v>
      </c>
      <c r="T128" s="752">
        <v>42843</v>
      </c>
      <c r="U128" s="716">
        <v>42844</v>
      </c>
      <c r="W128" s="765" t="s">
        <v>3221</v>
      </c>
      <c r="X128" s="765" t="s">
        <v>1866</v>
      </c>
      <c r="Y128" s="765" t="s">
        <v>1866</v>
      </c>
      <c r="Z128" s="765" t="s">
        <v>3699</v>
      </c>
      <c r="AA128" s="115" t="s">
        <v>3700</v>
      </c>
      <c r="AB128" s="402"/>
      <c r="AC128" s="425">
        <v>84617</v>
      </c>
      <c r="AD128" s="716">
        <v>42843</v>
      </c>
      <c r="AE128" s="88"/>
      <c r="AF128" s="88">
        <v>12000000</v>
      </c>
      <c r="AG128" s="117"/>
      <c r="AH128" s="117"/>
      <c r="AI128" s="623">
        <f t="shared" si="52"/>
        <v>12000000</v>
      </c>
      <c r="AJ128" s="158"/>
      <c r="AK128" s="158"/>
      <c r="AL128" s="158"/>
      <c r="AM128" s="158"/>
      <c r="AN128" s="426"/>
      <c r="AO128" s="426">
        <v>42846</v>
      </c>
      <c r="AP128" s="716">
        <v>43100</v>
      </c>
      <c r="AQ128" s="7">
        <f t="shared" si="50"/>
        <v>254</v>
      </c>
      <c r="AR128" s="765" t="s">
        <v>1038</v>
      </c>
      <c r="AS128" s="641">
        <v>79963759</v>
      </c>
      <c r="AT128" s="48"/>
      <c r="AU128" s="48"/>
      <c r="AV128" s="29"/>
      <c r="AW128" s="166"/>
      <c r="AX128" s="48"/>
      <c r="AY128" s="29"/>
      <c r="AZ128" s="47"/>
      <c r="BA128" s="424"/>
      <c r="BB128" s="29"/>
      <c r="BC128" s="29"/>
      <c r="BD128" s="48"/>
      <c r="BE128" s="29"/>
      <c r="BF128" s="97"/>
      <c r="BG128" s="97"/>
      <c r="BI128" s="29"/>
      <c r="BJ128" s="48"/>
      <c r="BK128" s="29"/>
      <c r="BO128" s="424"/>
      <c r="BP128" s="424"/>
      <c r="BQ128" s="423"/>
      <c r="BR128" s="424"/>
      <c r="BS128" s="29"/>
      <c r="BT128" s="29"/>
      <c r="BU128" s="424"/>
      <c r="BV128" s="424"/>
      <c r="BW128" s="424"/>
      <c r="BX128" s="29"/>
      <c r="BY128" s="92"/>
      <c r="BZ128" s="92"/>
      <c r="CA128" s="424"/>
      <c r="CB128" s="424"/>
      <c r="CC128" s="424"/>
      <c r="CD128" s="74"/>
      <c r="CE128" s="53"/>
      <c r="CF128" s="76"/>
      <c r="CH128" s="74"/>
      <c r="CI128" s="74"/>
      <c r="CK128" s="80"/>
      <c r="CL128" s="80"/>
      <c r="CM128" s="82"/>
      <c r="CN128" s="82"/>
      <c r="CO128" s="98"/>
      <c r="CP128" s="82"/>
      <c r="CQ128" s="99"/>
      <c r="CR128" s="99"/>
      <c r="CS128" s="100"/>
      <c r="CT128" s="219"/>
      <c r="CU128" s="99"/>
      <c r="CV128" s="162"/>
    </row>
    <row r="129" spans="1:100" s="50" customFormat="1" ht="60" customHeight="1" x14ac:dyDescent="0.25">
      <c r="A129" s="50" t="s">
        <v>3045</v>
      </c>
      <c r="B129" s="658">
        <f t="shared" si="51"/>
        <v>23</v>
      </c>
      <c r="C129" s="402" t="s">
        <v>1610</v>
      </c>
      <c r="D129" s="652" t="s">
        <v>3615</v>
      </c>
      <c r="E129" s="507" t="s">
        <v>2998</v>
      </c>
      <c r="F129" s="426">
        <v>42825</v>
      </c>
      <c r="G129" s="765" t="s">
        <v>3038</v>
      </c>
      <c r="H129" s="760" t="s">
        <v>3038</v>
      </c>
      <c r="I129" s="768" t="s">
        <v>2257</v>
      </c>
      <c r="J129" s="610" t="s">
        <v>3616</v>
      </c>
      <c r="K129" s="425">
        <v>212</v>
      </c>
      <c r="L129" s="47">
        <v>401515</v>
      </c>
      <c r="M129" s="404" t="s">
        <v>3617</v>
      </c>
      <c r="N129" s="786">
        <v>24319950</v>
      </c>
      <c r="O129" s="617" t="s">
        <v>3618</v>
      </c>
      <c r="P129" s="655" t="s">
        <v>2290</v>
      </c>
      <c r="Q129" s="289" t="s">
        <v>1480</v>
      </c>
      <c r="R129" s="764" t="s">
        <v>3502</v>
      </c>
      <c r="S129" s="193">
        <v>23</v>
      </c>
      <c r="T129" s="752">
        <v>42843</v>
      </c>
      <c r="U129" s="716">
        <v>42844</v>
      </c>
      <c r="W129" s="765" t="s">
        <v>1804</v>
      </c>
      <c r="X129" s="765" t="s">
        <v>3223</v>
      </c>
      <c r="Y129" s="765" t="s">
        <v>1579</v>
      </c>
      <c r="Z129" s="765" t="s">
        <v>3701</v>
      </c>
      <c r="AA129" s="115">
        <v>6565390</v>
      </c>
      <c r="AB129" s="402"/>
      <c r="AC129" s="425">
        <v>84917</v>
      </c>
      <c r="AD129" s="426">
        <v>42844</v>
      </c>
      <c r="AE129" s="88"/>
      <c r="AF129" s="88">
        <v>24247000</v>
      </c>
      <c r="AG129" s="117"/>
      <c r="AH129" s="117"/>
      <c r="AI129" s="623">
        <f t="shared" si="52"/>
        <v>24247000</v>
      </c>
      <c r="AJ129" s="158"/>
      <c r="AK129" s="158"/>
      <c r="AL129" s="158"/>
      <c r="AM129" s="158"/>
      <c r="AN129" s="426"/>
      <c r="AO129" s="426">
        <v>42843</v>
      </c>
      <c r="AP129" s="426">
        <v>42903</v>
      </c>
      <c r="AQ129" s="7">
        <f t="shared" si="50"/>
        <v>60</v>
      </c>
      <c r="AR129" s="765" t="s">
        <v>3692</v>
      </c>
      <c r="AS129" s="641">
        <v>40179426</v>
      </c>
      <c r="AT129" s="48"/>
      <c r="AU129" s="48"/>
      <c r="AV129" s="29"/>
      <c r="AW129" s="166"/>
      <c r="AX129" s="48"/>
      <c r="AY129" s="29"/>
      <c r="AZ129" s="47"/>
      <c r="BA129" s="424"/>
      <c r="BB129" s="29"/>
      <c r="BC129" s="29"/>
      <c r="BD129" s="48"/>
      <c r="BE129" s="29"/>
      <c r="BF129" s="97"/>
      <c r="BG129" s="97"/>
      <c r="BI129" s="29"/>
      <c r="BJ129" s="48"/>
      <c r="BK129" s="29"/>
      <c r="BO129" s="424"/>
      <c r="BP129" s="424"/>
      <c r="BQ129" s="423"/>
      <c r="BR129" s="424"/>
      <c r="BS129" s="29"/>
      <c r="BT129" s="29"/>
      <c r="BU129" s="424"/>
      <c r="BV129" s="424"/>
      <c r="BW129" s="424"/>
      <c r="BX129" s="29"/>
      <c r="BY129" s="92"/>
      <c r="BZ129" s="92"/>
      <c r="CA129" s="424"/>
      <c r="CB129" s="424"/>
      <c r="CC129" s="424"/>
      <c r="CD129" s="74"/>
      <c r="CE129" s="53"/>
      <c r="CF129" s="76"/>
      <c r="CH129" s="74"/>
      <c r="CI129" s="74"/>
      <c r="CK129" s="80"/>
      <c r="CL129" s="80"/>
      <c r="CM129" s="82"/>
      <c r="CN129" s="82"/>
      <c r="CO129" s="98"/>
      <c r="CP129" s="82"/>
      <c r="CQ129" s="99"/>
      <c r="CR129" s="99"/>
      <c r="CS129" s="100"/>
      <c r="CT129" s="219"/>
      <c r="CU129" s="99"/>
      <c r="CV129" s="162"/>
    </row>
    <row r="130" spans="1:100" s="50" customFormat="1" ht="60" customHeight="1" x14ac:dyDescent="0.25">
      <c r="A130" s="50" t="s">
        <v>3045</v>
      </c>
      <c r="B130" s="658">
        <f t="shared" si="51"/>
        <v>86</v>
      </c>
      <c r="C130" s="402" t="s">
        <v>2164</v>
      </c>
      <c r="D130" s="652" t="s">
        <v>3414</v>
      </c>
      <c r="E130" s="507" t="s">
        <v>3619</v>
      </c>
      <c r="F130" s="426">
        <v>42822</v>
      </c>
      <c r="G130" s="765" t="s">
        <v>1499</v>
      </c>
      <c r="H130" s="760" t="s">
        <v>3126</v>
      </c>
      <c r="I130" s="765" t="s">
        <v>3376</v>
      </c>
      <c r="J130" s="610" t="s">
        <v>3620</v>
      </c>
      <c r="K130" s="425">
        <v>138</v>
      </c>
      <c r="L130" s="47">
        <v>461517</v>
      </c>
      <c r="M130" s="404" t="s">
        <v>3613</v>
      </c>
      <c r="N130" s="786">
        <v>96174000</v>
      </c>
      <c r="O130" s="617" t="s">
        <v>3621</v>
      </c>
      <c r="P130" s="655" t="s">
        <v>3006</v>
      </c>
      <c r="Q130" s="289" t="s">
        <v>1480</v>
      </c>
      <c r="R130" s="764" t="s">
        <v>3502</v>
      </c>
      <c r="S130" s="193">
        <v>86</v>
      </c>
      <c r="T130" s="733">
        <v>42860</v>
      </c>
      <c r="U130" s="733">
        <v>42860</v>
      </c>
      <c r="W130" s="765" t="s">
        <v>3221</v>
      </c>
      <c r="X130" s="765" t="s">
        <v>1866</v>
      </c>
      <c r="Y130" s="765" t="s">
        <v>1866</v>
      </c>
      <c r="Z130" s="765" t="s">
        <v>2060</v>
      </c>
      <c r="AA130" s="115" t="s">
        <v>3839</v>
      </c>
      <c r="AB130" s="402"/>
      <c r="AC130" s="425">
        <v>10317</v>
      </c>
      <c r="AD130" s="426">
        <v>42860</v>
      </c>
      <c r="AE130" s="88"/>
      <c r="AF130" s="88">
        <v>96174000</v>
      </c>
      <c r="AG130" s="117"/>
      <c r="AH130" s="117"/>
      <c r="AI130" s="623">
        <f t="shared" si="52"/>
        <v>96174000</v>
      </c>
      <c r="AJ130" s="158"/>
      <c r="AK130" s="158"/>
      <c r="AL130" s="158"/>
      <c r="AM130" s="158"/>
      <c r="AN130" s="426"/>
      <c r="AO130" s="426">
        <v>42860</v>
      </c>
      <c r="AP130" s="426">
        <v>43100</v>
      </c>
      <c r="AQ130" s="7">
        <f t="shared" si="50"/>
        <v>240</v>
      </c>
      <c r="AR130" s="765" t="s">
        <v>1038</v>
      </c>
      <c r="AS130" s="641">
        <v>79963759</v>
      </c>
      <c r="AT130" s="48"/>
      <c r="AU130" s="48"/>
      <c r="AV130" s="29"/>
      <c r="AW130" s="166"/>
      <c r="AX130" s="48"/>
      <c r="AY130" s="29"/>
      <c r="AZ130" s="47"/>
      <c r="BA130" s="424"/>
      <c r="BB130" s="29"/>
      <c r="BC130" s="29"/>
      <c r="BD130" s="48"/>
      <c r="BE130" s="29"/>
      <c r="BF130" s="97"/>
      <c r="BG130" s="97"/>
      <c r="BI130" s="29"/>
      <c r="BJ130" s="48"/>
      <c r="BK130" s="29"/>
      <c r="BO130" s="424"/>
      <c r="BP130" s="424"/>
      <c r="BQ130" s="423"/>
      <c r="BR130" s="424"/>
      <c r="BS130" s="29"/>
      <c r="BT130" s="29"/>
      <c r="BU130" s="424"/>
      <c r="BV130" s="424"/>
      <c r="BW130" s="424"/>
      <c r="BX130" s="29"/>
      <c r="BY130" s="92"/>
      <c r="BZ130" s="92"/>
      <c r="CA130" s="424"/>
      <c r="CB130" s="424"/>
      <c r="CC130" s="424"/>
      <c r="CD130" s="74"/>
      <c r="CE130" s="53"/>
      <c r="CF130" s="76"/>
      <c r="CH130" s="74"/>
      <c r="CI130" s="74"/>
      <c r="CK130" s="80"/>
      <c r="CL130" s="80"/>
      <c r="CM130" s="82"/>
      <c r="CN130" s="82"/>
      <c r="CO130" s="98"/>
      <c r="CP130" s="82"/>
      <c r="CQ130" s="99"/>
      <c r="CR130" s="99"/>
      <c r="CS130" s="100"/>
      <c r="CT130" s="219"/>
      <c r="CU130" s="99"/>
      <c r="CV130" s="162"/>
    </row>
    <row r="131" spans="1:100" s="50" customFormat="1" ht="60" customHeight="1" x14ac:dyDescent="0.25">
      <c r="A131" s="50" t="s">
        <v>3045</v>
      </c>
      <c r="B131" s="658">
        <f t="shared" si="51"/>
        <v>95</v>
      </c>
      <c r="C131" s="402" t="s">
        <v>2164</v>
      </c>
      <c r="D131" s="652" t="s">
        <v>3622</v>
      </c>
      <c r="E131" s="507" t="s">
        <v>2944</v>
      </c>
      <c r="F131" s="426">
        <v>42823</v>
      </c>
      <c r="G131" s="765" t="s">
        <v>1590</v>
      </c>
      <c r="H131" s="760" t="s">
        <v>3003</v>
      </c>
      <c r="I131" s="768" t="s">
        <v>2257</v>
      </c>
      <c r="J131" s="610" t="s">
        <v>3623</v>
      </c>
      <c r="K131" s="425">
        <v>123</v>
      </c>
      <c r="L131" s="47">
        <v>251725</v>
      </c>
      <c r="M131" s="404" t="s">
        <v>3624</v>
      </c>
      <c r="N131" s="786">
        <v>64950000</v>
      </c>
      <c r="O131" s="172">
        <v>31417</v>
      </c>
      <c r="P131" s="655" t="s">
        <v>2264</v>
      </c>
      <c r="Q131" s="289" t="s">
        <v>1480</v>
      </c>
      <c r="R131" s="764" t="s">
        <v>3742</v>
      </c>
      <c r="S131" s="193">
        <v>95</v>
      </c>
      <c r="T131" s="733">
        <v>42894</v>
      </c>
      <c r="U131" s="426">
        <v>42895</v>
      </c>
      <c r="W131" s="765" t="s">
        <v>3423</v>
      </c>
      <c r="X131" s="765" t="s">
        <v>1866</v>
      </c>
      <c r="Y131" s="765" t="s">
        <v>1866</v>
      </c>
      <c r="Z131" s="765" t="s">
        <v>3994</v>
      </c>
      <c r="AA131" s="115" t="s">
        <v>3995</v>
      </c>
      <c r="AB131" s="402"/>
      <c r="AC131" s="425">
        <v>123617</v>
      </c>
      <c r="AD131" s="426">
        <v>42894</v>
      </c>
      <c r="AE131" s="88"/>
      <c r="AF131" s="88">
        <v>64950000</v>
      </c>
      <c r="AG131" s="117"/>
      <c r="AH131" s="117"/>
      <c r="AI131" s="623">
        <f t="shared" si="52"/>
        <v>64950000</v>
      </c>
      <c r="AJ131" s="158" t="s">
        <v>3996</v>
      </c>
      <c r="AK131" s="158" t="s">
        <v>1898</v>
      </c>
      <c r="AL131" s="158" t="s">
        <v>3880</v>
      </c>
      <c r="AM131" s="158" t="s">
        <v>1461</v>
      </c>
      <c r="AN131" s="426">
        <v>42901</v>
      </c>
      <c r="AO131" s="426">
        <v>42894</v>
      </c>
      <c r="AP131" s="426">
        <v>43100</v>
      </c>
      <c r="AQ131" s="7">
        <f t="shared" si="50"/>
        <v>206</v>
      </c>
      <c r="AR131" s="765" t="s">
        <v>3997</v>
      </c>
      <c r="AS131" s="8">
        <v>79247452</v>
      </c>
      <c r="AT131" s="48"/>
      <c r="AU131" s="48"/>
      <c r="AV131" s="29"/>
      <c r="AW131" s="166"/>
      <c r="AX131" s="48"/>
      <c r="AY131" s="29"/>
      <c r="AZ131" s="47"/>
      <c r="BA131" s="424"/>
      <c r="BB131" s="29"/>
      <c r="BC131" s="29"/>
      <c r="BD131" s="48"/>
      <c r="BE131" s="29"/>
      <c r="BF131" s="97"/>
      <c r="BG131" s="97"/>
      <c r="BI131" s="29"/>
      <c r="BJ131" s="48"/>
      <c r="BK131" s="29"/>
      <c r="BO131" s="424"/>
      <c r="BP131" s="424"/>
      <c r="BQ131" s="423"/>
      <c r="BR131" s="424"/>
      <c r="BS131" s="29"/>
      <c r="BT131" s="29"/>
      <c r="BU131" s="424"/>
      <c r="BV131" s="424"/>
      <c r="BW131" s="424"/>
      <c r="BX131" s="29"/>
      <c r="BY131" s="92"/>
      <c r="BZ131" s="92"/>
      <c r="CA131" s="424"/>
      <c r="CB131" s="424"/>
      <c r="CC131" s="424"/>
      <c r="CD131" s="74"/>
      <c r="CE131" s="53"/>
      <c r="CF131" s="76"/>
      <c r="CH131" s="74"/>
      <c r="CI131" s="74"/>
      <c r="CK131" s="80"/>
      <c r="CL131" s="80"/>
      <c r="CM131" s="82"/>
      <c r="CN131" s="82"/>
      <c r="CO131" s="98"/>
      <c r="CP131" s="82"/>
      <c r="CQ131" s="99"/>
      <c r="CR131" s="99"/>
      <c r="CS131" s="100"/>
      <c r="CT131" s="219"/>
      <c r="CU131" s="99"/>
      <c r="CV131" s="162"/>
    </row>
    <row r="132" spans="1:100" s="50" customFormat="1" ht="60" customHeight="1" x14ac:dyDescent="0.25">
      <c r="A132" s="50" t="s">
        <v>3045</v>
      </c>
      <c r="B132" s="658">
        <f t="shared" si="51"/>
        <v>92</v>
      </c>
      <c r="C132" s="402" t="s">
        <v>2164</v>
      </c>
      <c r="D132" s="652" t="s">
        <v>3625</v>
      </c>
      <c r="E132" s="507" t="s">
        <v>1488</v>
      </c>
      <c r="F132" s="705">
        <v>42822</v>
      </c>
      <c r="G132" s="765" t="s">
        <v>1590</v>
      </c>
      <c r="H132" s="760" t="s">
        <v>1771</v>
      </c>
      <c r="I132" s="765" t="s">
        <v>3127</v>
      </c>
      <c r="J132" s="610" t="s">
        <v>3626</v>
      </c>
      <c r="K132" s="425">
        <v>105</v>
      </c>
      <c r="L132" s="47">
        <v>801416</v>
      </c>
      <c r="M132" s="595" t="s">
        <v>3129</v>
      </c>
      <c r="N132" s="786">
        <v>244050000</v>
      </c>
      <c r="O132" s="172">
        <v>21417</v>
      </c>
      <c r="P132" s="655" t="s">
        <v>1871</v>
      </c>
      <c r="Q132" s="289" t="s">
        <v>1480</v>
      </c>
      <c r="R132" s="764" t="s">
        <v>3742</v>
      </c>
      <c r="S132" s="193">
        <v>92</v>
      </c>
      <c r="T132" s="733">
        <v>42873</v>
      </c>
      <c r="U132" s="426">
        <v>42873</v>
      </c>
      <c r="W132" s="765" t="s">
        <v>3221</v>
      </c>
      <c r="X132" s="765" t="s">
        <v>1866</v>
      </c>
      <c r="Y132" s="765" t="s">
        <v>1866</v>
      </c>
      <c r="Z132" s="765" t="s">
        <v>3853</v>
      </c>
      <c r="AA132" s="115">
        <v>79867234</v>
      </c>
      <c r="AB132" s="402"/>
      <c r="AC132" s="425">
        <v>112117</v>
      </c>
      <c r="AD132" s="426">
        <v>42873</v>
      </c>
      <c r="AE132" s="88"/>
      <c r="AF132" s="88">
        <v>226840618</v>
      </c>
      <c r="AG132" s="117"/>
      <c r="AH132" s="117"/>
      <c r="AI132" s="623">
        <f t="shared" si="52"/>
        <v>226840618</v>
      </c>
      <c r="AJ132" s="158" t="s">
        <v>3854</v>
      </c>
      <c r="AK132" s="158" t="s">
        <v>3855</v>
      </c>
      <c r="AL132" s="158"/>
      <c r="AM132" s="158" t="s">
        <v>2071</v>
      </c>
      <c r="AN132" s="426">
        <v>42877</v>
      </c>
      <c r="AO132" s="426">
        <v>42873</v>
      </c>
      <c r="AP132" s="426">
        <v>43100</v>
      </c>
      <c r="AQ132" s="7">
        <f t="shared" si="50"/>
        <v>227</v>
      </c>
      <c r="AR132" s="765" t="s">
        <v>3856</v>
      </c>
      <c r="AS132" s="616">
        <v>79905768</v>
      </c>
      <c r="AT132" s="48"/>
      <c r="AU132" s="48"/>
      <c r="AV132" s="29"/>
      <c r="AW132" s="166"/>
      <c r="AX132" s="48"/>
      <c r="AY132" s="29"/>
      <c r="AZ132" s="47"/>
      <c r="BA132" s="424"/>
      <c r="BB132" s="29"/>
      <c r="BC132" s="29"/>
      <c r="BD132" s="48"/>
      <c r="BE132" s="29"/>
      <c r="BF132" s="97"/>
      <c r="BG132" s="97"/>
      <c r="BI132" s="29"/>
      <c r="BJ132" s="48"/>
      <c r="BK132" s="29"/>
      <c r="BO132" s="424"/>
      <c r="BP132" s="424"/>
      <c r="BQ132" s="423"/>
      <c r="BR132" s="424"/>
      <c r="BS132" s="29"/>
      <c r="BT132" s="29"/>
      <c r="BU132" s="424"/>
      <c r="BV132" s="424"/>
      <c r="BW132" s="424"/>
      <c r="BX132" s="29"/>
      <c r="BY132" s="92"/>
      <c r="BZ132" s="92"/>
      <c r="CA132" s="424"/>
      <c r="CB132" s="424"/>
      <c r="CC132" s="424"/>
      <c r="CD132" s="74"/>
      <c r="CE132" s="53"/>
      <c r="CF132" s="76"/>
      <c r="CH132" s="74"/>
      <c r="CI132" s="74"/>
      <c r="CK132" s="80"/>
      <c r="CL132" s="80"/>
      <c r="CM132" s="82"/>
      <c r="CN132" s="82"/>
      <c r="CO132" s="98"/>
      <c r="CP132" s="82"/>
      <c r="CQ132" s="99"/>
      <c r="CR132" s="99"/>
      <c r="CS132" s="100"/>
      <c r="CT132" s="219"/>
      <c r="CU132" s="99"/>
      <c r="CV132" s="162"/>
    </row>
    <row r="133" spans="1:100" ht="51" x14ac:dyDescent="0.25">
      <c r="A133" s="219" t="s">
        <v>3045</v>
      </c>
      <c r="B133" s="658">
        <f t="shared" si="51"/>
        <v>80</v>
      </c>
      <c r="C133" s="427" t="s">
        <v>2164</v>
      </c>
      <c r="D133" s="652" t="s">
        <v>3627</v>
      </c>
      <c r="E133" s="507" t="s">
        <v>3628</v>
      </c>
      <c r="F133" s="426">
        <v>42825</v>
      </c>
      <c r="G133" s="765" t="s">
        <v>1499</v>
      </c>
      <c r="H133" s="760" t="s">
        <v>3126</v>
      </c>
      <c r="I133" s="765" t="s">
        <v>3133</v>
      </c>
      <c r="J133" s="610" t="s">
        <v>3629</v>
      </c>
      <c r="K133" s="425"/>
      <c r="L133" s="47">
        <v>801000</v>
      </c>
      <c r="M133" s="595" t="s">
        <v>3129</v>
      </c>
      <c r="N133" s="787">
        <v>36000000</v>
      </c>
      <c r="O133" s="76" t="s">
        <v>3630</v>
      </c>
      <c r="P133" s="655" t="s">
        <v>2991</v>
      </c>
      <c r="Q133" s="289" t="s">
        <v>1480</v>
      </c>
      <c r="R133" s="764" t="s">
        <v>3502</v>
      </c>
      <c r="S133" s="193">
        <v>80</v>
      </c>
      <c r="T133" s="733">
        <v>42844</v>
      </c>
      <c r="U133" s="716">
        <v>42844</v>
      </c>
      <c r="W133" s="765" t="s">
        <v>3221</v>
      </c>
      <c r="X133" s="769" t="s">
        <v>1484</v>
      </c>
      <c r="Y133" s="769" t="s">
        <v>1484</v>
      </c>
      <c r="Z133" s="765" t="s">
        <v>3702</v>
      </c>
      <c r="AA133" s="115">
        <v>52961592</v>
      </c>
      <c r="AC133" s="429">
        <v>85017</v>
      </c>
      <c r="AD133" s="426">
        <v>42844</v>
      </c>
      <c r="AE133" s="117"/>
      <c r="AF133" s="218">
        <v>36000000</v>
      </c>
      <c r="AG133" s="117"/>
      <c r="AH133" s="117"/>
      <c r="AI133" s="623">
        <f t="shared" si="52"/>
        <v>36000000</v>
      </c>
      <c r="AJ133" s="158"/>
      <c r="AK133" s="158"/>
      <c r="AL133" s="158"/>
      <c r="AM133" s="158"/>
      <c r="AN133" s="426"/>
      <c r="AO133" s="426">
        <v>42844</v>
      </c>
      <c r="AP133" s="426">
        <v>43100</v>
      </c>
      <c r="AQ133" s="7">
        <f t="shared" si="50"/>
        <v>256</v>
      </c>
      <c r="AR133" s="765" t="s">
        <v>3674</v>
      </c>
      <c r="AS133" s="616">
        <v>52836662</v>
      </c>
      <c r="CV133" s="221"/>
    </row>
    <row r="134" spans="1:100" s="231" customFormat="1" ht="51" x14ac:dyDescent="0.25">
      <c r="A134" s="231" t="s">
        <v>3045</v>
      </c>
      <c r="B134" s="658">
        <f t="shared" si="51"/>
        <v>0</v>
      </c>
      <c r="C134" s="209" t="s">
        <v>1609</v>
      </c>
      <c r="D134" s="560" t="s">
        <v>3631</v>
      </c>
      <c r="E134" s="554" t="s">
        <v>3034</v>
      </c>
      <c r="F134" s="629">
        <v>42825</v>
      </c>
      <c r="G134" s="209" t="s">
        <v>3038</v>
      </c>
      <c r="H134" s="284" t="s">
        <v>3038</v>
      </c>
      <c r="I134" s="209" t="s">
        <v>3127</v>
      </c>
      <c r="J134" s="140" t="s">
        <v>3632</v>
      </c>
      <c r="K134" s="153">
        <v>62</v>
      </c>
      <c r="L134" s="142">
        <v>781815</v>
      </c>
      <c r="M134" s="228" t="s">
        <v>3226</v>
      </c>
      <c r="N134" s="788">
        <v>8000000</v>
      </c>
      <c r="O134" s="129" t="s">
        <v>3633</v>
      </c>
      <c r="P134" s="146" t="s">
        <v>1598</v>
      </c>
      <c r="Q134" s="290"/>
      <c r="R134" s="145"/>
      <c r="S134" s="194"/>
      <c r="T134" s="629"/>
      <c r="U134" s="629"/>
      <c r="V134" s="128"/>
      <c r="W134" s="209"/>
      <c r="X134" s="209"/>
      <c r="Y134" s="209"/>
      <c r="Z134" s="209"/>
      <c r="AA134" s="152"/>
      <c r="AB134" s="132"/>
      <c r="AC134" s="138"/>
      <c r="AD134" s="629"/>
      <c r="AE134" s="558"/>
      <c r="AF134" s="229"/>
      <c r="AG134" s="558"/>
      <c r="AH134" s="558"/>
      <c r="AI134" s="623">
        <f t="shared" si="52"/>
        <v>0</v>
      </c>
      <c r="AJ134" s="159"/>
      <c r="AK134" s="159"/>
      <c r="AL134" s="159"/>
      <c r="AM134" s="159"/>
      <c r="AN134" s="629"/>
      <c r="AO134" s="629"/>
      <c r="AP134" s="629"/>
      <c r="AQ134" s="7">
        <f t="shared" si="50"/>
        <v>0</v>
      </c>
      <c r="AR134" s="209"/>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43.5" customHeight="1" x14ac:dyDescent="0.25">
      <c r="A135" s="219" t="s">
        <v>3045</v>
      </c>
      <c r="B135" s="658">
        <f t="shared" si="51"/>
        <v>96</v>
      </c>
      <c r="C135" s="427" t="s">
        <v>1609</v>
      </c>
      <c r="D135" s="652" t="s">
        <v>4013</v>
      </c>
      <c r="E135" s="507" t="s">
        <v>1497</v>
      </c>
      <c r="F135" s="426">
        <v>42822</v>
      </c>
      <c r="G135" s="765" t="s">
        <v>1590</v>
      </c>
      <c r="H135" s="760" t="s">
        <v>3003</v>
      </c>
      <c r="I135" s="765" t="s">
        <v>3326</v>
      </c>
      <c r="J135" s="610" t="s">
        <v>3634</v>
      </c>
      <c r="K135" s="425">
        <v>132</v>
      </c>
      <c r="L135" s="47">
        <v>432115</v>
      </c>
      <c r="M135" s="28" t="s">
        <v>3027</v>
      </c>
      <c r="N135" s="787">
        <v>1461405228</v>
      </c>
      <c r="O135" s="76" t="s">
        <v>3635</v>
      </c>
      <c r="P135" s="655" t="s">
        <v>3006</v>
      </c>
      <c r="Q135" s="289" t="s">
        <v>1480</v>
      </c>
      <c r="R135" s="764" t="s">
        <v>1481</v>
      </c>
      <c r="S135" s="193">
        <v>96</v>
      </c>
      <c r="T135" s="733">
        <v>42894</v>
      </c>
      <c r="U135" s="426">
        <v>42894</v>
      </c>
      <c r="W135" s="765" t="s">
        <v>1804</v>
      </c>
      <c r="X135" s="765" t="s">
        <v>1484</v>
      </c>
      <c r="Y135" s="765" t="s">
        <v>1484</v>
      </c>
      <c r="Z135" s="765" t="s">
        <v>4005</v>
      </c>
      <c r="AA135" s="115" t="s">
        <v>4006</v>
      </c>
      <c r="AC135" s="429">
        <v>123217</v>
      </c>
      <c r="AD135" s="426">
        <v>42894</v>
      </c>
      <c r="AE135" s="219"/>
      <c r="AF135" s="117">
        <v>1287116227</v>
      </c>
      <c r="AG135" s="117"/>
      <c r="AH135" s="117"/>
      <c r="AI135" s="623">
        <f t="shared" si="52"/>
        <v>1287116227</v>
      </c>
      <c r="AJ135" s="158" t="s">
        <v>4010</v>
      </c>
      <c r="AK135" s="158" t="s">
        <v>4011</v>
      </c>
      <c r="AL135" s="158" t="s">
        <v>4012</v>
      </c>
      <c r="AM135" s="158" t="s">
        <v>2071</v>
      </c>
      <c r="AN135" s="426">
        <v>42895</v>
      </c>
      <c r="AO135" s="426">
        <v>42898</v>
      </c>
      <c r="AP135" s="426">
        <v>42989</v>
      </c>
      <c r="AQ135" s="7">
        <f t="shared" si="50"/>
        <v>91</v>
      </c>
      <c r="AR135" s="765" t="s">
        <v>2295</v>
      </c>
      <c r="AS135" s="641">
        <v>79820029</v>
      </c>
      <c r="CV135" s="221"/>
    </row>
    <row r="136" spans="1:100" ht="45.75" customHeight="1" x14ac:dyDescent="0.25">
      <c r="A136" s="219" t="s">
        <v>3045</v>
      </c>
      <c r="B136" s="658">
        <f t="shared" si="51"/>
        <v>34</v>
      </c>
      <c r="C136" s="427" t="s">
        <v>2164</v>
      </c>
      <c r="D136" s="652" t="s">
        <v>3636</v>
      </c>
      <c r="E136" s="507" t="s">
        <v>3137</v>
      </c>
      <c r="F136" s="426">
        <v>42849</v>
      </c>
      <c r="G136" s="765" t="s">
        <v>3038</v>
      </c>
      <c r="H136" s="765" t="s">
        <v>3038</v>
      </c>
      <c r="I136" s="765" t="s">
        <v>3326</v>
      </c>
      <c r="J136" s="610" t="s">
        <v>3637</v>
      </c>
      <c r="K136" s="425">
        <v>172</v>
      </c>
      <c r="L136" s="47">
        <v>432332</v>
      </c>
      <c r="M136" s="595" t="s">
        <v>3027</v>
      </c>
      <c r="N136" s="787">
        <v>6420000</v>
      </c>
      <c r="O136" s="76" t="s">
        <v>3638</v>
      </c>
      <c r="P136" s="655" t="s">
        <v>3006</v>
      </c>
      <c r="Q136" s="289" t="s">
        <v>1480</v>
      </c>
      <c r="R136" s="764" t="s">
        <v>3502</v>
      </c>
      <c r="S136" s="193">
        <v>34</v>
      </c>
      <c r="T136" s="752">
        <v>42866</v>
      </c>
      <c r="U136" s="426">
        <v>42867</v>
      </c>
      <c r="W136" s="765" t="s">
        <v>1804</v>
      </c>
      <c r="X136" s="769" t="s">
        <v>1484</v>
      </c>
      <c r="Y136" s="769" t="s">
        <v>1484</v>
      </c>
      <c r="Z136" s="765" t="s">
        <v>3846</v>
      </c>
      <c r="AA136" s="115" t="s">
        <v>3847</v>
      </c>
      <c r="AC136" s="429">
        <v>108717</v>
      </c>
      <c r="AD136" s="426">
        <v>42866</v>
      </c>
      <c r="AE136" s="117"/>
      <c r="AF136" s="218">
        <v>6160200</v>
      </c>
      <c r="AG136" s="117"/>
      <c r="AH136" s="117"/>
      <c r="AI136" s="623">
        <f t="shared" si="52"/>
        <v>6160200</v>
      </c>
      <c r="AJ136" s="158"/>
      <c r="AK136" s="158"/>
      <c r="AL136" s="158"/>
      <c r="AM136" s="158"/>
      <c r="AN136" s="426"/>
      <c r="AO136" s="426">
        <v>42866</v>
      </c>
      <c r="AP136" s="426">
        <v>43100</v>
      </c>
      <c r="AQ136" s="7">
        <f t="shared" si="50"/>
        <v>234</v>
      </c>
      <c r="AR136" s="783" t="s">
        <v>1408</v>
      </c>
      <c r="AS136" s="8">
        <v>1087989085</v>
      </c>
      <c r="AT136" s="48"/>
      <c r="AU136" s="48"/>
      <c r="AV136" s="29"/>
      <c r="AW136" s="166"/>
      <c r="AX136" s="48"/>
      <c r="AY136" s="29"/>
      <c r="AZ136" s="47"/>
      <c r="BA136" s="424"/>
      <c r="BB136" s="29"/>
      <c r="BC136" s="29"/>
      <c r="BD136" s="48"/>
      <c r="BE136" s="29"/>
      <c r="BF136" s="97"/>
      <c r="BG136" s="97"/>
      <c r="BI136" s="29"/>
      <c r="BJ136" s="48"/>
      <c r="BK136" s="29"/>
      <c r="BO136" s="424"/>
      <c r="BP136" s="424"/>
      <c r="BQ136" s="423"/>
      <c r="BR136" s="424"/>
      <c r="BS136" s="29"/>
      <c r="BT136" s="29"/>
      <c r="BU136" s="424"/>
      <c r="BV136" s="424"/>
      <c r="BW136" s="424"/>
      <c r="BX136" s="29"/>
      <c r="CA136" s="424"/>
      <c r="CB136" s="424"/>
      <c r="CC136" s="424"/>
      <c r="CD136" s="74"/>
      <c r="CH136" s="74"/>
      <c r="CI136" s="74"/>
      <c r="CJ136" s="50"/>
      <c r="CK136" s="80"/>
      <c r="CL136" s="80"/>
      <c r="CM136" s="82"/>
      <c r="CN136" s="82"/>
      <c r="CO136" s="98"/>
      <c r="CP136" s="82"/>
      <c r="CQ136" s="99"/>
      <c r="CR136" s="99"/>
      <c r="CS136" s="100"/>
      <c r="CV136" s="221"/>
    </row>
    <row r="137" spans="1:100" ht="51" x14ac:dyDescent="0.25">
      <c r="A137" s="219" t="s">
        <v>3045</v>
      </c>
      <c r="B137" s="658">
        <f t="shared" si="51"/>
        <v>33</v>
      </c>
      <c r="C137" s="427" t="s">
        <v>2164</v>
      </c>
      <c r="D137" s="652" t="s">
        <v>3639</v>
      </c>
      <c r="E137" s="507" t="s">
        <v>3144</v>
      </c>
      <c r="F137" s="707">
        <v>42849</v>
      </c>
      <c r="G137" s="765" t="s">
        <v>3038</v>
      </c>
      <c r="H137" s="765" t="s">
        <v>3038</v>
      </c>
      <c r="I137" s="765" t="s">
        <v>3326</v>
      </c>
      <c r="J137" s="610" t="s">
        <v>3640</v>
      </c>
      <c r="K137" s="425">
        <v>185</v>
      </c>
      <c r="L137" s="611">
        <v>432332</v>
      </c>
      <c r="M137" s="595" t="s">
        <v>3027</v>
      </c>
      <c r="N137" s="787">
        <v>12759000</v>
      </c>
      <c r="O137" s="76" t="s">
        <v>3641</v>
      </c>
      <c r="P137" s="655" t="s">
        <v>3006</v>
      </c>
      <c r="Q137" s="289" t="s">
        <v>1480</v>
      </c>
      <c r="R137" s="764" t="s">
        <v>3502</v>
      </c>
      <c r="S137" s="193">
        <v>33</v>
      </c>
      <c r="T137" s="752">
        <v>42864</v>
      </c>
      <c r="U137" s="733">
        <v>42864</v>
      </c>
      <c r="W137" s="765" t="s">
        <v>1804</v>
      </c>
      <c r="X137" s="765" t="s">
        <v>1484</v>
      </c>
      <c r="Y137" s="765" t="s">
        <v>1484</v>
      </c>
      <c r="Z137" s="765" t="s">
        <v>3848</v>
      </c>
      <c r="AA137" s="115" t="s">
        <v>3849</v>
      </c>
      <c r="AC137" s="429">
        <v>105717</v>
      </c>
      <c r="AD137" s="426">
        <v>42864</v>
      </c>
      <c r="AE137" s="117"/>
      <c r="AF137" s="218">
        <v>11440961</v>
      </c>
      <c r="AG137" s="117"/>
      <c r="AH137" s="117"/>
      <c r="AI137" s="623">
        <f t="shared" si="52"/>
        <v>11440961</v>
      </c>
      <c r="AJ137" s="158" t="s">
        <v>3483</v>
      </c>
      <c r="AK137" s="254" t="s">
        <v>1898</v>
      </c>
      <c r="AL137" s="158"/>
      <c r="AM137" s="158"/>
      <c r="AN137" s="752">
        <v>42916</v>
      </c>
      <c r="AO137" s="426">
        <v>42864</v>
      </c>
      <c r="AP137" s="426">
        <v>43100</v>
      </c>
      <c r="AQ137" s="7">
        <f t="shared" si="50"/>
        <v>236</v>
      </c>
      <c r="AR137" s="765" t="s">
        <v>68</v>
      </c>
      <c r="AS137" s="641">
        <v>79399984</v>
      </c>
      <c r="CV137" s="221"/>
    </row>
    <row r="138" spans="1:100" ht="102" x14ac:dyDescent="0.25">
      <c r="A138" s="219" t="s">
        <v>3045</v>
      </c>
      <c r="B138" s="658">
        <f t="shared" si="51"/>
        <v>27</v>
      </c>
      <c r="C138" s="423" t="s">
        <v>3366</v>
      </c>
      <c r="D138" s="535" t="s">
        <v>3642</v>
      </c>
      <c r="E138" s="507" t="s">
        <v>3061</v>
      </c>
      <c r="F138" s="426">
        <v>42835</v>
      </c>
      <c r="G138" s="765" t="s">
        <v>3038</v>
      </c>
      <c r="H138" s="765" t="s">
        <v>3038</v>
      </c>
      <c r="I138" s="768" t="s">
        <v>2257</v>
      </c>
      <c r="J138" s="595" t="s">
        <v>3643</v>
      </c>
      <c r="K138" s="425">
        <v>165</v>
      </c>
      <c r="L138" s="47">
        <v>781815</v>
      </c>
      <c r="M138" s="28" t="s">
        <v>3226</v>
      </c>
      <c r="N138" s="787">
        <v>12000000</v>
      </c>
      <c r="O138" s="76" t="s">
        <v>3644</v>
      </c>
      <c r="P138" s="395" t="s">
        <v>1598</v>
      </c>
      <c r="Q138" s="289" t="s">
        <v>1480</v>
      </c>
      <c r="R138" s="764" t="s">
        <v>3502</v>
      </c>
      <c r="S138" s="193">
        <v>27</v>
      </c>
      <c r="T138" s="752">
        <v>42859</v>
      </c>
      <c r="U138" s="426">
        <v>42859</v>
      </c>
      <c r="W138" s="765" t="s">
        <v>3221</v>
      </c>
      <c r="X138" s="765" t="s">
        <v>3850</v>
      </c>
      <c r="Y138" s="765" t="s">
        <v>3851</v>
      </c>
      <c r="Z138" s="765" t="s">
        <v>2342</v>
      </c>
      <c r="AA138" s="115" t="s">
        <v>3852</v>
      </c>
      <c r="AC138" s="429">
        <v>102217</v>
      </c>
      <c r="AD138" s="426">
        <v>42859</v>
      </c>
      <c r="AE138" s="117"/>
      <c r="AF138" s="218">
        <v>12000000</v>
      </c>
      <c r="AG138" s="117"/>
      <c r="AH138" s="117"/>
      <c r="AI138" s="623">
        <f t="shared" si="52"/>
        <v>12000000</v>
      </c>
      <c r="AJ138" s="158"/>
      <c r="AK138" s="158"/>
      <c r="AL138" s="158"/>
      <c r="AM138" s="158"/>
      <c r="AN138" s="426"/>
      <c r="AO138" s="426">
        <v>42859</v>
      </c>
      <c r="AP138" s="426">
        <v>43084</v>
      </c>
      <c r="AQ138" s="7">
        <f t="shared" si="50"/>
        <v>225</v>
      </c>
      <c r="AR138" s="765" t="s">
        <v>2547</v>
      </c>
      <c r="AS138" s="8">
        <v>80882702</v>
      </c>
      <c r="CV138" s="221"/>
    </row>
    <row r="139" spans="1:100" ht="76.5" x14ac:dyDescent="0.25">
      <c r="A139" s="219" t="s">
        <v>3045</v>
      </c>
      <c r="B139" s="658">
        <f t="shared" si="51"/>
        <v>28</v>
      </c>
      <c r="C139" s="423" t="s">
        <v>1610</v>
      </c>
      <c r="D139" s="647" t="s">
        <v>3645</v>
      </c>
      <c r="E139" s="507" t="s">
        <v>3064</v>
      </c>
      <c r="F139" s="426">
        <v>42832</v>
      </c>
      <c r="G139" s="765" t="s">
        <v>3038</v>
      </c>
      <c r="H139" s="760" t="s">
        <v>3038</v>
      </c>
      <c r="I139" s="768" t="s">
        <v>2257</v>
      </c>
      <c r="J139" s="595" t="s">
        <v>3646</v>
      </c>
      <c r="K139" s="425">
        <v>167</v>
      </c>
      <c r="L139" s="611">
        <v>781815</v>
      </c>
      <c r="M139" s="595" t="s">
        <v>3226</v>
      </c>
      <c r="N139" s="787">
        <v>9000000</v>
      </c>
      <c r="O139" s="76" t="s">
        <v>3647</v>
      </c>
      <c r="P139" s="656" t="s">
        <v>1598</v>
      </c>
      <c r="Q139" s="289" t="s">
        <v>1480</v>
      </c>
      <c r="R139" s="764" t="s">
        <v>3742</v>
      </c>
      <c r="S139" s="193">
        <v>28</v>
      </c>
      <c r="T139" s="752">
        <v>42864</v>
      </c>
      <c r="U139" s="426">
        <v>42864</v>
      </c>
      <c r="W139" s="765" t="s">
        <v>3221</v>
      </c>
      <c r="X139" s="765" t="s">
        <v>3223</v>
      </c>
      <c r="Y139" s="765" t="s">
        <v>1579</v>
      </c>
      <c r="Z139" s="765" t="s">
        <v>3857</v>
      </c>
      <c r="AA139" s="8">
        <v>80820351</v>
      </c>
      <c r="AC139" s="429">
        <v>105817</v>
      </c>
      <c r="AD139" s="426">
        <v>42864</v>
      </c>
      <c r="AE139" s="117"/>
      <c r="AF139" s="218">
        <v>9000000</v>
      </c>
      <c r="AG139" s="117"/>
      <c r="AH139" s="117"/>
      <c r="AI139" s="623">
        <f t="shared" si="52"/>
        <v>9000000</v>
      </c>
      <c r="AJ139" s="158"/>
      <c r="AK139" s="158"/>
      <c r="AL139" s="158"/>
      <c r="AM139" s="158"/>
      <c r="AN139" s="426"/>
      <c r="AO139" s="426">
        <v>42864</v>
      </c>
      <c r="AP139" s="734">
        <v>43100</v>
      </c>
      <c r="AQ139" s="7">
        <f t="shared" si="50"/>
        <v>236</v>
      </c>
      <c r="AR139" s="765" t="s">
        <v>3692</v>
      </c>
      <c r="AS139" s="641">
        <v>40179426</v>
      </c>
      <c r="CV139" s="221"/>
    </row>
    <row r="140" spans="1:100" ht="89.25" x14ac:dyDescent="0.25">
      <c r="A140" s="219" t="s">
        <v>3045</v>
      </c>
      <c r="B140" s="658">
        <f t="shared" si="51"/>
        <v>29</v>
      </c>
      <c r="C140" s="219" t="s">
        <v>1489</v>
      </c>
      <c r="D140" s="647" t="s">
        <v>3648</v>
      </c>
      <c r="E140" s="507" t="s">
        <v>3048</v>
      </c>
      <c r="F140" s="426">
        <v>42845</v>
      </c>
      <c r="G140" s="765" t="s">
        <v>3038</v>
      </c>
      <c r="H140" s="760" t="s">
        <v>3038</v>
      </c>
      <c r="I140" s="768" t="s">
        <v>2257</v>
      </c>
      <c r="J140" s="595" t="s">
        <v>3649</v>
      </c>
      <c r="K140" s="425">
        <v>164</v>
      </c>
      <c r="L140" s="611">
        <v>781815</v>
      </c>
      <c r="M140" s="595" t="s">
        <v>3226</v>
      </c>
      <c r="N140" s="787">
        <v>16000000</v>
      </c>
      <c r="O140" s="76" t="s">
        <v>3650</v>
      </c>
      <c r="P140" s="656" t="s">
        <v>1598</v>
      </c>
      <c r="Q140" s="289" t="s">
        <v>1480</v>
      </c>
      <c r="R140" s="764" t="s">
        <v>3742</v>
      </c>
      <c r="S140" s="193">
        <v>29</v>
      </c>
      <c r="T140" s="752">
        <v>42864</v>
      </c>
      <c r="U140" s="426">
        <v>42866</v>
      </c>
      <c r="W140" s="765" t="s">
        <v>3221</v>
      </c>
      <c r="X140" s="765" t="s">
        <v>3858</v>
      </c>
      <c r="Y140" s="765"/>
      <c r="Z140" s="765" t="s">
        <v>3859</v>
      </c>
      <c r="AA140" s="115" t="s">
        <v>3860</v>
      </c>
      <c r="AC140" s="429">
        <v>106017</v>
      </c>
      <c r="AD140" s="426">
        <v>42864</v>
      </c>
      <c r="AE140" s="117"/>
      <c r="AF140" s="218">
        <v>16000000</v>
      </c>
      <c r="AG140" s="117"/>
      <c r="AH140" s="117"/>
      <c r="AI140" s="623">
        <f t="shared" si="52"/>
        <v>16000000</v>
      </c>
      <c r="AJ140" s="158"/>
      <c r="AK140" s="158"/>
      <c r="AL140" s="158"/>
      <c r="AM140" s="158"/>
      <c r="AN140" s="426"/>
      <c r="AO140" s="426">
        <v>42866</v>
      </c>
      <c r="AP140" s="734">
        <v>43100</v>
      </c>
      <c r="AQ140" s="7">
        <f t="shared" si="50"/>
        <v>234</v>
      </c>
      <c r="AR140" s="765" t="s">
        <v>16</v>
      </c>
      <c r="AS140" s="641">
        <v>30738603</v>
      </c>
      <c r="CV140" s="221"/>
    </row>
    <row r="141" spans="1:100" ht="76.5" x14ac:dyDescent="0.25">
      <c r="A141" s="219" t="s">
        <v>3045</v>
      </c>
      <c r="B141" s="658">
        <f t="shared" si="51"/>
        <v>30</v>
      </c>
      <c r="C141" s="219" t="s">
        <v>1489</v>
      </c>
      <c r="D141" s="647" t="s">
        <v>3651</v>
      </c>
      <c r="E141" s="507" t="s">
        <v>3140</v>
      </c>
      <c r="F141" s="708">
        <v>42845</v>
      </c>
      <c r="G141" s="765" t="s">
        <v>3038</v>
      </c>
      <c r="H141" s="760" t="s">
        <v>3038</v>
      </c>
      <c r="I141" s="768" t="s">
        <v>2257</v>
      </c>
      <c r="J141" s="595" t="s">
        <v>3652</v>
      </c>
      <c r="K141" s="425">
        <v>161</v>
      </c>
      <c r="L141" s="611">
        <v>781815</v>
      </c>
      <c r="M141" s="595" t="s">
        <v>3226</v>
      </c>
      <c r="N141" s="787">
        <v>14000000</v>
      </c>
      <c r="O141" s="76" t="s">
        <v>3653</v>
      </c>
      <c r="P141" s="656" t="s">
        <v>1598</v>
      </c>
      <c r="Q141" s="289" t="s">
        <v>1480</v>
      </c>
      <c r="R141" s="764" t="s">
        <v>3742</v>
      </c>
      <c r="S141" s="193">
        <v>30</v>
      </c>
      <c r="T141" s="752">
        <v>42864</v>
      </c>
      <c r="U141" s="426">
        <v>42867</v>
      </c>
      <c r="W141" s="765" t="s">
        <v>3221</v>
      </c>
      <c r="X141" s="765" t="s">
        <v>3861</v>
      </c>
      <c r="Y141" s="765" t="s">
        <v>3862</v>
      </c>
      <c r="Z141" s="765" t="s">
        <v>3863</v>
      </c>
      <c r="AA141" s="115">
        <v>1129403</v>
      </c>
      <c r="AC141" s="429">
        <v>105917</v>
      </c>
      <c r="AD141" s="735">
        <v>42864</v>
      </c>
      <c r="AE141" s="117"/>
      <c r="AF141" s="218">
        <v>14000000</v>
      </c>
      <c r="AG141" s="117"/>
      <c r="AH141" s="117"/>
      <c r="AI141" s="623">
        <f t="shared" si="52"/>
        <v>14000000</v>
      </c>
      <c r="AJ141" s="158"/>
      <c r="AK141" s="158"/>
      <c r="AL141" s="158"/>
      <c r="AM141" s="158"/>
      <c r="AN141" s="426"/>
      <c r="AO141" s="426">
        <v>42867</v>
      </c>
      <c r="AP141" s="426">
        <v>43100</v>
      </c>
      <c r="AQ141" s="7">
        <f t="shared" si="50"/>
        <v>233</v>
      </c>
      <c r="AR141" s="765" t="s">
        <v>3864</v>
      </c>
      <c r="AS141" s="641">
        <v>17586972</v>
      </c>
      <c r="CV141" s="221"/>
    </row>
    <row r="142" spans="1:100" s="231" customFormat="1" ht="51" x14ac:dyDescent="0.25">
      <c r="A142" s="231" t="s">
        <v>3045</v>
      </c>
      <c r="B142" s="658">
        <f t="shared" si="51"/>
        <v>0</v>
      </c>
      <c r="C142" s="209" t="s">
        <v>1489</v>
      </c>
      <c r="D142" s="714" t="s">
        <v>3654</v>
      </c>
      <c r="E142" s="554" t="s">
        <v>3109</v>
      </c>
      <c r="F142" s="629">
        <v>42846</v>
      </c>
      <c r="G142" s="209" t="s">
        <v>3038</v>
      </c>
      <c r="H142" s="284" t="s">
        <v>3038</v>
      </c>
      <c r="I142" s="770" t="s">
        <v>2257</v>
      </c>
      <c r="J142" s="228" t="s">
        <v>3655</v>
      </c>
      <c r="K142" s="153">
        <v>59</v>
      </c>
      <c r="L142" s="142">
        <v>761118</v>
      </c>
      <c r="M142" s="228" t="s">
        <v>3656</v>
      </c>
      <c r="N142" s="788">
        <v>11000000</v>
      </c>
      <c r="O142" s="129" t="s">
        <v>3657</v>
      </c>
      <c r="P142" s="731" t="s">
        <v>1598</v>
      </c>
      <c r="Q142" s="290" t="s">
        <v>1985</v>
      </c>
      <c r="R142" s="145"/>
      <c r="S142" s="194"/>
      <c r="T142" s="629"/>
      <c r="U142" s="629"/>
      <c r="V142" s="128"/>
      <c r="W142" s="209"/>
      <c r="X142" s="209"/>
      <c r="Y142" s="209"/>
      <c r="Z142" s="209"/>
      <c r="AA142" s="152"/>
      <c r="AB142" s="132"/>
      <c r="AC142" s="138"/>
      <c r="AD142" s="629"/>
      <c r="AE142" s="558"/>
      <c r="AF142" s="229"/>
      <c r="AG142" s="558"/>
      <c r="AH142" s="558"/>
      <c r="AI142" s="623">
        <f t="shared" si="52"/>
        <v>0</v>
      </c>
      <c r="AJ142" s="159"/>
      <c r="AK142" s="159"/>
      <c r="AL142" s="159"/>
      <c r="AM142" s="159"/>
      <c r="AN142" s="629"/>
      <c r="AO142" s="629"/>
      <c r="AP142" s="629"/>
      <c r="AQ142" s="7">
        <f t="shared" si="50"/>
        <v>0</v>
      </c>
      <c r="AR142" s="209"/>
      <c r="AS142" s="641"/>
      <c r="AT142" s="127"/>
      <c r="AU142" s="127"/>
      <c r="AV142" s="128"/>
      <c r="AW142" s="129"/>
      <c r="AX142" s="127"/>
      <c r="AY142" s="128"/>
      <c r="AZ142" s="130"/>
      <c r="BA142" s="127"/>
      <c r="BB142" s="128"/>
      <c r="BC142" s="128"/>
      <c r="BD142" s="127"/>
      <c r="BE142" s="128"/>
      <c r="BF142" s="130"/>
      <c r="BG142" s="130"/>
      <c r="BH142" s="128"/>
      <c r="BI142" s="128"/>
      <c r="BJ142" s="127"/>
      <c r="BK142" s="128"/>
      <c r="BL142" s="128"/>
      <c r="BM142" s="128"/>
      <c r="BN142" s="128"/>
      <c r="BO142" s="131"/>
      <c r="BP142" s="131"/>
      <c r="BQ142" s="132"/>
      <c r="BR142" s="131"/>
      <c r="BS142" s="128"/>
      <c r="BT142" s="131"/>
      <c r="BU142" s="131"/>
      <c r="BV142" s="132"/>
      <c r="BW142" s="131"/>
      <c r="BX142" s="128"/>
      <c r="BY142" s="131"/>
      <c r="BZ142" s="131"/>
      <c r="CA142" s="132"/>
      <c r="CB142" s="131"/>
      <c r="CC142" s="128"/>
      <c r="CD142" s="133"/>
      <c r="CE142" s="127"/>
      <c r="CF142" s="129"/>
      <c r="CG142" s="128"/>
      <c r="CH142" s="133"/>
      <c r="CI142" s="134"/>
      <c r="CJ142" s="135"/>
      <c r="CK142" s="135"/>
      <c r="CL142" s="135"/>
      <c r="CR142" s="128"/>
      <c r="CS142" s="232"/>
      <c r="CU142" s="128"/>
      <c r="CV142" s="233"/>
    </row>
    <row r="143" spans="1:100" ht="102" x14ac:dyDescent="0.25">
      <c r="A143" s="219" t="s">
        <v>3045</v>
      </c>
      <c r="B143" s="658">
        <f t="shared" si="51"/>
        <v>31</v>
      </c>
      <c r="C143" s="219" t="s">
        <v>1489</v>
      </c>
      <c r="D143" s="647" t="s">
        <v>3658</v>
      </c>
      <c r="E143" s="507" t="s">
        <v>3117</v>
      </c>
      <c r="F143" s="708">
        <v>42846</v>
      </c>
      <c r="G143" s="765" t="s">
        <v>3038</v>
      </c>
      <c r="H143" s="760" t="s">
        <v>3038</v>
      </c>
      <c r="I143" s="768" t="s">
        <v>2257</v>
      </c>
      <c r="J143" s="595" t="s">
        <v>3659</v>
      </c>
      <c r="K143" s="425">
        <v>163</v>
      </c>
      <c r="L143" s="47">
        <v>781815</v>
      </c>
      <c r="M143" s="595" t="s">
        <v>3226</v>
      </c>
      <c r="N143" s="787">
        <v>18000000</v>
      </c>
      <c r="O143" s="76" t="s">
        <v>3660</v>
      </c>
      <c r="P143" s="656" t="s">
        <v>1598</v>
      </c>
      <c r="Q143" s="289" t="s">
        <v>1480</v>
      </c>
      <c r="R143" s="764" t="s">
        <v>3742</v>
      </c>
      <c r="S143" s="193">
        <v>31</v>
      </c>
      <c r="T143" s="752">
        <v>42864</v>
      </c>
      <c r="U143" s="426">
        <v>43100</v>
      </c>
      <c r="W143" s="765" t="s">
        <v>3221</v>
      </c>
      <c r="X143" s="765" t="s">
        <v>3865</v>
      </c>
      <c r="Y143" s="765" t="s">
        <v>3866</v>
      </c>
      <c r="Z143" s="765" t="s">
        <v>3867</v>
      </c>
      <c r="AA143" s="115">
        <v>45503049</v>
      </c>
      <c r="AC143" s="429">
        <v>106117</v>
      </c>
      <c r="AD143" s="426">
        <v>42864</v>
      </c>
      <c r="AF143" s="117">
        <v>18000000</v>
      </c>
      <c r="AG143" s="117"/>
      <c r="AH143" s="117"/>
      <c r="AI143" s="623">
        <f t="shared" si="52"/>
        <v>18000000</v>
      </c>
      <c r="AJ143" s="158"/>
      <c r="AK143" s="158"/>
      <c r="AL143" s="158"/>
      <c r="AM143" s="158"/>
      <c r="AN143" s="426"/>
      <c r="AO143" s="426">
        <v>42867</v>
      </c>
      <c r="AP143" s="426">
        <v>43100</v>
      </c>
      <c r="AQ143" s="7">
        <f t="shared" si="50"/>
        <v>233</v>
      </c>
      <c r="AR143" s="765" t="s">
        <v>3868</v>
      </c>
      <c r="AS143" s="641">
        <v>30762702</v>
      </c>
      <c r="CV143" s="221"/>
    </row>
    <row r="144" spans="1:100" ht="76.5" x14ac:dyDescent="0.25">
      <c r="A144" s="219" t="s">
        <v>3045</v>
      </c>
      <c r="B144" s="658">
        <f t="shared" si="51"/>
        <v>85</v>
      </c>
      <c r="C144" s="219" t="s">
        <v>1489</v>
      </c>
      <c r="D144" s="647" t="s">
        <v>3711</v>
      </c>
      <c r="E144" s="507" t="s">
        <v>3661</v>
      </c>
      <c r="F144" s="708">
        <v>42845</v>
      </c>
      <c r="G144" s="765" t="s">
        <v>1499</v>
      </c>
      <c r="H144" s="765" t="s">
        <v>1659</v>
      </c>
      <c r="I144" s="768" t="s">
        <v>2257</v>
      </c>
      <c r="J144" s="595" t="s">
        <v>3662</v>
      </c>
      <c r="K144" s="425">
        <v>148</v>
      </c>
      <c r="L144" s="47">
        <v>801315</v>
      </c>
      <c r="M144" s="28" t="s">
        <v>3129</v>
      </c>
      <c r="N144" s="787">
        <v>63000000</v>
      </c>
      <c r="O144" s="76" t="s">
        <v>3663</v>
      </c>
      <c r="P144" s="656" t="s">
        <v>1550</v>
      </c>
      <c r="Q144" s="762" t="s">
        <v>1480</v>
      </c>
      <c r="R144" s="764" t="s">
        <v>3742</v>
      </c>
      <c r="S144" s="193">
        <v>85</v>
      </c>
      <c r="T144" s="733">
        <v>42859</v>
      </c>
      <c r="U144" s="426">
        <v>42859</v>
      </c>
      <c r="W144" s="765" t="s">
        <v>1546</v>
      </c>
      <c r="X144" s="765" t="s">
        <v>1551</v>
      </c>
      <c r="Y144" s="765" t="s">
        <v>1547</v>
      </c>
      <c r="Z144" s="765" t="s">
        <v>3869</v>
      </c>
      <c r="AA144" s="115">
        <v>7144380</v>
      </c>
      <c r="AC144" s="429">
        <v>102117</v>
      </c>
      <c r="AD144" s="426">
        <v>42859</v>
      </c>
      <c r="AE144" s="117"/>
      <c r="AF144" s="218">
        <v>63000000</v>
      </c>
      <c r="AG144" s="117"/>
      <c r="AH144" s="117"/>
      <c r="AI144" s="623">
        <f t="shared" si="52"/>
        <v>63000000</v>
      </c>
      <c r="AJ144" s="158"/>
      <c r="AK144" s="158"/>
      <c r="AL144" s="158"/>
      <c r="AM144" s="158"/>
      <c r="AN144" s="426"/>
      <c r="AO144" s="426">
        <v>42887</v>
      </c>
      <c r="AP144" s="426">
        <v>43069</v>
      </c>
      <c r="AQ144" s="7">
        <f t="shared" si="50"/>
        <v>182</v>
      </c>
      <c r="AR144" s="765" t="s">
        <v>92</v>
      </c>
      <c r="AS144" s="641">
        <v>7314404</v>
      </c>
      <c r="CV144" s="221"/>
    </row>
    <row r="145" spans="1:101" ht="38.25" x14ac:dyDescent="0.25">
      <c r="A145" s="219" t="s">
        <v>3045</v>
      </c>
      <c r="B145" s="658">
        <f t="shared" si="51"/>
        <v>90</v>
      </c>
      <c r="C145" s="402" t="s">
        <v>1489</v>
      </c>
      <c r="D145" s="647" t="s">
        <v>3712</v>
      </c>
      <c r="E145" s="507" t="s">
        <v>3664</v>
      </c>
      <c r="F145" s="708">
        <v>42846</v>
      </c>
      <c r="G145" s="765" t="s">
        <v>1499</v>
      </c>
      <c r="H145" s="760" t="s">
        <v>1526</v>
      </c>
      <c r="I145" s="765" t="s">
        <v>3326</v>
      </c>
      <c r="J145" s="610" t="s">
        <v>3665</v>
      </c>
      <c r="K145" s="429">
        <v>169</v>
      </c>
      <c r="L145" s="47">
        <v>432121</v>
      </c>
      <c r="M145" s="404" t="s">
        <v>3027</v>
      </c>
      <c r="N145" s="786">
        <v>22624553</v>
      </c>
      <c r="O145" s="423" t="s">
        <v>3666</v>
      </c>
      <c r="P145" s="403" t="s">
        <v>3006</v>
      </c>
      <c r="Q145" s="289" t="s">
        <v>1480</v>
      </c>
      <c r="R145" s="764" t="s">
        <v>3742</v>
      </c>
      <c r="S145" s="193">
        <v>90</v>
      </c>
      <c r="T145" s="733">
        <v>42872</v>
      </c>
      <c r="U145" s="426">
        <v>42873</v>
      </c>
      <c r="W145" s="765" t="s">
        <v>3221</v>
      </c>
      <c r="X145" s="765" t="s">
        <v>3272</v>
      </c>
      <c r="Y145" s="765" t="s">
        <v>3272</v>
      </c>
      <c r="Z145" s="765" t="s">
        <v>3870</v>
      </c>
      <c r="AA145" s="157" t="s">
        <v>3871</v>
      </c>
      <c r="AC145" s="425">
        <v>111317</v>
      </c>
      <c r="AD145" s="426">
        <v>42872</v>
      </c>
      <c r="AE145" s="88"/>
      <c r="AF145" s="163">
        <v>22624553</v>
      </c>
      <c r="AG145" s="117"/>
      <c r="AH145" s="117"/>
      <c r="AI145" s="623">
        <f t="shared" si="52"/>
        <v>22624553</v>
      </c>
      <c r="AJ145" s="158"/>
      <c r="AK145" s="158"/>
      <c r="AL145" s="158"/>
      <c r="AM145" s="158"/>
      <c r="AN145" s="426"/>
      <c r="AO145" s="426">
        <v>42872</v>
      </c>
      <c r="AP145" s="426">
        <v>43100</v>
      </c>
      <c r="AQ145" s="7">
        <f t="shared" si="50"/>
        <v>228</v>
      </c>
      <c r="AR145" s="765" t="s">
        <v>3872</v>
      </c>
      <c r="AS145" s="641">
        <v>79379510</v>
      </c>
      <c r="AT145" s="96"/>
      <c r="AU145" s="48"/>
      <c r="AV145" s="29"/>
      <c r="AW145" s="29"/>
      <c r="AX145" s="48"/>
      <c r="AY145" s="29"/>
      <c r="AZ145" s="47"/>
      <c r="BA145" s="424"/>
      <c r="BB145" s="29"/>
      <c r="BC145" s="29"/>
      <c r="BD145" s="48"/>
      <c r="BE145" s="29"/>
      <c r="BF145" s="97"/>
      <c r="BG145" s="97"/>
      <c r="BI145" s="29"/>
      <c r="BJ145" s="48"/>
      <c r="BK145" s="29"/>
      <c r="BO145" s="424"/>
      <c r="BP145" s="424"/>
      <c r="BQ145" s="424"/>
      <c r="BR145" s="424"/>
      <c r="BS145" s="29"/>
      <c r="BT145" s="424"/>
      <c r="BU145" s="424"/>
      <c r="BV145" s="424"/>
      <c r="BW145" s="424"/>
      <c r="BX145" s="29"/>
      <c r="CA145" s="424"/>
      <c r="CB145" s="424"/>
      <c r="CC145" s="424"/>
      <c r="CD145" s="74"/>
      <c r="CV145" s="221"/>
    </row>
    <row r="146" spans="1:101" ht="38.25" x14ac:dyDescent="0.25">
      <c r="A146" s="219" t="s">
        <v>3045</v>
      </c>
      <c r="B146" s="658">
        <f t="shared" si="51"/>
        <v>93</v>
      </c>
      <c r="C146" s="402" t="s">
        <v>1610</v>
      </c>
      <c r="D146" s="647" t="s">
        <v>3703</v>
      </c>
      <c r="E146" s="507" t="s">
        <v>2958</v>
      </c>
      <c r="F146" s="708">
        <v>42845</v>
      </c>
      <c r="G146" s="760" t="s">
        <v>1590</v>
      </c>
      <c r="H146" s="760" t="s">
        <v>3003</v>
      </c>
      <c r="I146" s="765" t="s">
        <v>3326</v>
      </c>
      <c r="J146" s="610" t="s">
        <v>3667</v>
      </c>
      <c r="K146" s="429">
        <v>136</v>
      </c>
      <c r="L146" s="47">
        <v>811617</v>
      </c>
      <c r="M146" s="404" t="s">
        <v>3004</v>
      </c>
      <c r="N146" s="786">
        <v>214000000</v>
      </c>
      <c r="O146" s="423" t="s">
        <v>3668</v>
      </c>
      <c r="P146" s="655" t="s">
        <v>3006</v>
      </c>
      <c r="Q146" s="289" t="s">
        <v>1480</v>
      </c>
      <c r="R146" s="764" t="s">
        <v>1481</v>
      </c>
      <c r="S146" s="193">
        <v>93</v>
      </c>
      <c r="T146" s="733">
        <v>42888</v>
      </c>
      <c r="U146" s="426">
        <v>42888</v>
      </c>
      <c r="W146" s="765" t="s">
        <v>3221</v>
      </c>
      <c r="X146" s="765" t="s">
        <v>1866</v>
      </c>
      <c r="Y146" s="765" t="s">
        <v>1866</v>
      </c>
      <c r="Z146" s="765" t="s">
        <v>3933</v>
      </c>
      <c r="AA146" s="157" t="s">
        <v>3934</v>
      </c>
      <c r="AC146" s="425">
        <v>120717</v>
      </c>
      <c r="AD146" s="426">
        <v>42888</v>
      </c>
      <c r="AE146" s="117"/>
      <c r="AF146" s="163">
        <v>213995200</v>
      </c>
      <c r="AG146" s="117"/>
      <c r="AH146" s="117"/>
      <c r="AI146" s="623">
        <f t="shared" si="52"/>
        <v>213995200</v>
      </c>
      <c r="AJ146" s="630" t="s">
        <v>3877</v>
      </c>
      <c r="AK146" s="630" t="s">
        <v>1898</v>
      </c>
      <c r="AL146" s="741" t="s">
        <v>3484</v>
      </c>
      <c r="AM146" s="630" t="s">
        <v>2071</v>
      </c>
      <c r="AN146" s="426">
        <v>42888</v>
      </c>
      <c r="AO146" s="426">
        <v>42888</v>
      </c>
      <c r="AP146" s="741">
        <v>43100</v>
      </c>
      <c r="AQ146" s="7">
        <f t="shared" si="50"/>
        <v>212</v>
      </c>
      <c r="AR146" s="765" t="s">
        <v>2295</v>
      </c>
      <c r="AS146" s="641">
        <v>79820029</v>
      </c>
      <c r="AT146" s="96"/>
      <c r="AU146" s="48"/>
      <c r="AV146" s="29"/>
      <c r="AW146" s="29"/>
      <c r="AX146" s="48"/>
      <c r="AY146" s="29"/>
      <c r="AZ146" s="47"/>
      <c r="BA146" s="424"/>
      <c r="BB146" s="29"/>
      <c r="BC146" s="29"/>
      <c r="BD146" s="48"/>
      <c r="BE146" s="29"/>
      <c r="BF146" s="97"/>
      <c r="BG146" s="97"/>
      <c r="BI146" s="29"/>
      <c r="BJ146" s="48"/>
      <c r="BK146" s="29"/>
      <c r="BO146" s="424"/>
      <c r="BP146" s="424"/>
      <c r="BQ146" s="424"/>
      <c r="BR146" s="424"/>
      <c r="BS146" s="29"/>
      <c r="BT146" s="424"/>
      <c r="BU146" s="424"/>
      <c r="BV146" s="424"/>
      <c r="BW146" s="424"/>
      <c r="BX146" s="29"/>
      <c r="CA146" s="424"/>
      <c r="CB146" s="424"/>
      <c r="CC146" s="424"/>
      <c r="CD146" s="74"/>
      <c r="CV146" s="221"/>
    </row>
    <row r="147" spans="1:101" ht="38.25" x14ac:dyDescent="0.25">
      <c r="A147" s="219" t="s">
        <v>3045</v>
      </c>
      <c r="B147" s="658">
        <f t="shared" si="51"/>
        <v>91</v>
      </c>
      <c r="C147" s="402" t="s">
        <v>1610</v>
      </c>
      <c r="D147" s="647" t="s">
        <v>3704</v>
      </c>
      <c r="E147" s="507" t="s">
        <v>3705</v>
      </c>
      <c r="F147" s="426">
        <v>42853</v>
      </c>
      <c r="G147" s="760" t="s">
        <v>1499</v>
      </c>
      <c r="H147" s="760" t="s">
        <v>1526</v>
      </c>
      <c r="I147" s="765" t="s">
        <v>212</v>
      </c>
      <c r="J147" s="610" t="s">
        <v>3706</v>
      </c>
      <c r="K147" s="429">
        <v>219</v>
      </c>
      <c r="L147" s="47">
        <v>821215</v>
      </c>
      <c r="M147" s="404" t="s">
        <v>3020</v>
      </c>
      <c r="N147" s="786">
        <v>3000000</v>
      </c>
      <c r="O147" s="423" t="s">
        <v>3707</v>
      </c>
      <c r="P147" s="403" t="s">
        <v>1563</v>
      </c>
      <c r="Q147" s="289" t="s">
        <v>1480</v>
      </c>
      <c r="R147" s="764" t="s">
        <v>3742</v>
      </c>
      <c r="S147" s="193">
        <v>91</v>
      </c>
      <c r="T147" s="733">
        <v>42873</v>
      </c>
      <c r="U147" s="426">
        <v>42874</v>
      </c>
      <c r="W147" s="765" t="s">
        <v>3221</v>
      </c>
      <c r="X147" s="765" t="s">
        <v>3272</v>
      </c>
      <c r="Y147" s="765" t="s">
        <v>3272</v>
      </c>
      <c r="Z147" s="765" t="s">
        <v>3873</v>
      </c>
      <c r="AA147" s="157" t="s">
        <v>3874</v>
      </c>
      <c r="AC147" s="425">
        <v>112017</v>
      </c>
      <c r="AD147" s="426">
        <v>42873</v>
      </c>
      <c r="AE147" s="117"/>
      <c r="AF147" s="163">
        <v>3000000</v>
      </c>
      <c r="AG147" s="117"/>
      <c r="AH147" s="117"/>
      <c r="AI147" s="623">
        <f t="shared" si="52"/>
        <v>3000000</v>
      </c>
      <c r="AO147" s="426">
        <v>42873</v>
      </c>
      <c r="AP147" s="735">
        <v>43100</v>
      </c>
      <c r="AQ147" s="7">
        <f t="shared" si="50"/>
        <v>227</v>
      </c>
      <c r="AR147" s="765" t="s">
        <v>96</v>
      </c>
      <c r="AS147" s="641">
        <v>94486941</v>
      </c>
      <c r="AT147" s="96"/>
      <c r="AU147" s="48"/>
      <c r="AV147" s="29"/>
      <c r="AW147" s="29"/>
      <c r="AX147" s="48"/>
      <c r="AY147" s="29"/>
      <c r="AZ147" s="47"/>
      <c r="BA147" s="424"/>
      <c r="BB147" s="29"/>
      <c r="BC147" s="29"/>
      <c r="BD147" s="48"/>
      <c r="BE147" s="29"/>
      <c r="BF147" s="97"/>
      <c r="BG147" s="97"/>
      <c r="BI147" s="29"/>
      <c r="BJ147" s="48"/>
      <c r="BK147" s="29"/>
      <c r="BO147" s="424"/>
      <c r="BP147" s="424"/>
      <c r="BQ147" s="424"/>
      <c r="BR147" s="424"/>
      <c r="BS147" s="29"/>
      <c r="BT147" s="424"/>
      <c r="BU147" s="424"/>
      <c r="BV147" s="424"/>
      <c r="BW147" s="424"/>
      <c r="BX147" s="29"/>
      <c r="CA147" s="424"/>
      <c r="CB147" s="424"/>
      <c r="CC147" s="424"/>
      <c r="CD147" s="74"/>
      <c r="CV147" s="221"/>
    </row>
    <row r="148" spans="1:101" ht="63.75" x14ac:dyDescent="0.25">
      <c r="A148" s="219" t="s">
        <v>3045</v>
      </c>
      <c r="B148" s="658">
        <f t="shared" si="51"/>
        <v>32</v>
      </c>
      <c r="C148" s="219" t="s">
        <v>1610</v>
      </c>
      <c r="D148" s="647" t="s">
        <v>3708</v>
      </c>
      <c r="E148" s="507" t="s">
        <v>3164</v>
      </c>
      <c r="F148" s="426">
        <v>42852</v>
      </c>
      <c r="G148" s="760" t="s">
        <v>3038</v>
      </c>
      <c r="H148" s="760" t="s">
        <v>3038</v>
      </c>
      <c r="I148" s="768" t="s">
        <v>2257</v>
      </c>
      <c r="J148" s="610" t="s">
        <v>3709</v>
      </c>
      <c r="K148" s="429">
        <v>222</v>
      </c>
      <c r="L148" s="47">
        <v>261216</v>
      </c>
      <c r="M148" s="404" t="s">
        <v>3378</v>
      </c>
      <c r="N148" s="786">
        <v>32902626</v>
      </c>
      <c r="O148" s="423" t="s">
        <v>3710</v>
      </c>
      <c r="P148" s="655" t="s">
        <v>3006</v>
      </c>
      <c r="Q148" s="289" t="s">
        <v>1480</v>
      </c>
      <c r="R148" s="764" t="s">
        <v>3742</v>
      </c>
      <c r="S148" s="193">
        <v>32</v>
      </c>
      <c r="T148" s="752">
        <v>42867</v>
      </c>
      <c r="U148" s="426">
        <v>42867</v>
      </c>
      <c r="W148" s="765" t="s">
        <v>1804</v>
      </c>
      <c r="X148" s="765" t="s">
        <v>1551</v>
      </c>
      <c r="Y148" s="765" t="s">
        <v>1547</v>
      </c>
      <c r="Z148" s="765" t="s">
        <v>3875</v>
      </c>
      <c r="AA148" s="157" t="s">
        <v>3876</v>
      </c>
      <c r="AC148" s="425">
        <v>109217</v>
      </c>
      <c r="AD148" s="426">
        <v>42867</v>
      </c>
      <c r="AE148" s="117"/>
      <c r="AF148" s="163">
        <v>28024500</v>
      </c>
      <c r="AG148" s="117"/>
      <c r="AH148" s="117"/>
      <c r="AI148" s="623">
        <f t="shared" si="52"/>
        <v>28024500</v>
      </c>
      <c r="AJ148" s="158" t="s">
        <v>3877</v>
      </c>
      <c r="AK148" s="158" t="s">
        <v>1898</v>
      </c>
      <c r="AL148" s="426" t="s">
        <v>3484</v>
      </c>
      <c r="AM148" s="158" t="s">
        <v>2071</v>
      </c>
      <c r="AN148" s="426">
        <v>42870</v>
      </c>
      <c r="AO148" s="426">
        <v>42867</v>
      </c>
      <c r="AP148" s="426">
        <v>42897</v>
      </c>
      <c r="AQ148" s="7">
        <f t="shared" si="50"/>
        <v>30</v>
      </c>
      <c r="AR148" s="765" t="s">
        <v>3843</v>
      </c>
      <c r="AS148" s="641">
        <v>19262345</v>
      </c>
      <c r="AT148" s="96"/>
      <c r="AU148" s="48"/>
      <c r="AV148" s="29"/>
      <c r="AW148" s="29"/>
      <c r="AX148" s="48"/>
      <c r="AY148" s="29"/>
      <c r="AZ148" s="47"/>
      <c r="BA148" s="424"/>
      <c r="BB148" s="29"/>
      <c r="BC148" s="29"/>
      <c r="BD148" s="48"/>
      <c r="BE148" s="29"/>
      <c r="BF148" s="97"/>
      <c r="BG148" s="97"/>
      <c r="BI148" s="29"/>
      <c r="BJ148" s="48"/>
      <c r="BK148" s="29"/>
      <c r="BO148" s="424"/>
      <c r="BP148" s="424"/>
      <c r="BQ148" s="424"/>
      <c r="BR148" s="424"/>
      <c r="BS148" s="29"/>
      <c r="BT148" s="424"/>
      <c r="BU148" s="424"/>
      <c r="BV148" s="424"/>
      <c r="BW148" s="424"/>
      <c r="BX148" s="29"/>
      <c r="CA148" s="424"/>
      <c r="CB148" s="424"/>
      <c r="CC148" s="424"/>
      <c r="CD148" s="74"/>
      <c r="CV148" s="221"/>
    </row>
    <row r="149" spans="1:101" ht="51" x14ac:dyDescent="0.25">
      <c r="A149" s="219" t="s">
        <v>3045</v>
      </c>
      <c r="B149" s="658">
        <f t="shared" si="51"/>
        <v>35</v>
      </c>
      <c r="C149" s="423" t="s">
        <v>1489</v>
      </c>
      <c r="D149" s="647" t="s">
        <v>3471</v>
      </c>
      <c r="E149" s="507" t="s">
        <v>3160</v>
      </c>
      <c r="F149" s="426">
        <v>42852</v>
      </c>
      <c r="G149" s="760" t="s">
        <v>3038</v>
      </c>
      <c r="H149" s="760" t="s">
        <v>3038</v>
      </c>
      <c r="I149" s="765" t="s">
        <v>3326</v>
      </c>
      <c r="J149" s="610" t="s">
        <v>3713</v>
      </c>
      <c r="K149" s="429">
        <v>141</v>
      </c>
      <c r="L149" s="47">
        <v>391210</v>
      </c>
      <c r="M149" s="404" t="s">
        <v>3236</v>
      </c>
      <c r="N149" s="786">
        <v>31773000</v>
      </c>
      <c r="O149" s="423" t="s">
        <v>3714</v>
      </c>
      <c r="P149" s="655" t="s">
        <v>3006</v>
      </c>
      <c r="Q149" s="289" t="s">
        <v>1480</v>
      </c>
      <c r="R149" s="764" t="s">
        <v>3742</v>
      </c>
      <c r="S149" s="193">
        <v>35</v>
      </c>
      <c r="T149" s="752">
        <v>42872</v>
      </c>
      <c r="U149" s="426">
        <v>42872</v>
      </c>
      <c r="W149" s="765" t="s">
        <v>1804</v>
      </c>
      <c r="X149" s="765" t="s">
        <v>3272</v>
      </c>
      <c r="Y149" s="765" t="s">
        <v>3272</v>
      </c>
      <c r="Z149" s="765" t="s">
        <v>3878</v>
      </c>
      <c r="AA149" s="157" t="s">
        <v>3399</v>
      </c>
      <c r="AC149" s="425">
        <v>111117</v>
      </c>
      <c r="AD149" s="426">
        <v>42871</v>
      </c>
      <c r="AE149" s="117"/>
      <c r="AF149" s="163">
        <v>19960000</v>
      </c>
      <c r="AG149" s="117"/>
      <c r="AH149" s="117"/>
      <c r="AI149" s="623">
        <f t="shared" si="52"/>
        <v>19960000</v>
      </c>
      <c r="AJ149" s="630" t="s">
        <v>3879</v>
      </c>
      <c r="AK149" s="630" t="s">
        <v>3475</v>
      </c>
      <c r="AL149" s="736" t="s">
        <v>3880</v>
      </c>
      <c r="AM149" s="158" t="s">
        <v>2071</v>
      </c>
      <c r="AN149" s="426">
        <v>42874</v>
      </c>
      <c r="AO149" s="426">
        <v>42873</v>
      </c>
      <c r="AP149" s="426">
        <v>42933</v>
      </c>
      <c r="AQ149" s="7">
        <f t="shared" si="50"/>
        <v>60</v>
      </c>
      <c r="AR149" s="765" t="s">
        <v>3843</v>
      </c>
      <c r="AS149" s="641">
        <v>19262345</v>
      </c>
      <c r="AT149" s="96"/>
      <c r="AU149" s="48"/>
      <c r="AV149" s="29"/>
      <c r="AW149" s="29"/>
      <c r="AX149" s="48"/>
      <c r="AY149" s="29"/>
      <c r="AZ149" s="47"/>
      <c r="BA149" s="424"/>
      <c r="BB149" s="29"/>
      <c r="BC149" s="29"/>
      <c r="BD149" s="48"/>
      <c r="BE149" s="29"/>
      <c r="BF149" s="97"/>
      <c r="BG149" s="97"/>
      <c r="BI149" s="29"/>
      <c r="BJ149" s="48"/>
      <c r="BK149" s="29"/>
      <c r="BO149" s="424"/>
      <c r="BP149" s="424"/>
      <c r="BQ149" s="424"/>
      <c r="BR149" s="424"/>
      <c r="BS149" s="29"/>
      <c r="BT149" s="424"/>
      <c r="BU149" s="424"/>
      <c r="BV149" s="424"/>
      <c r="BW149" s="424"/>
      <c r="BX149" s="29"/>
      <c r="CA149" s="424"/>
      <c r="CB149" s="424"/>
      <c r="CC149" s="424"/>
      <c r="CD149" s="74"/>
      <c r="CV149" s="221"/>
    </row>
    <row r="150" spans="1:101" ht="44.25" customHeight="1" x14ac:dyDescent="0.25">
      <c r="A150" s="219" t="s">
        <v>3045</v>
      </c>
      <c r="B150" s="658">
        <f t="shared" si="51"/>
        <v>36</v>
      </c>
      <c r="C150" s="219" t="s">
        <v>1489</v>
      </c>
      <c r="D150" s="647" t="s">
        <v>3711</v>
      </c>
      <c r="E150" s="507" t="s">
        <v>3164</v>
      </c>
      <c r="F150" s="426">
        <v>42853</v>
      </c>
      <c r="G150" s="760" t="s">
        <v>3038</v>
      </c>
      <c r="H150" s="760" t="s">
        <v>3038</v>
      </c>
      <c r="I150" s="765" t="s">
        <v>3055</v>
      </c>
      <c r="J150" s="610" t="s">
        <v>3715</v>
      </c>
      <c r="K150" s="429">
        <v>220</v>
      </c>
      <c r="L150" s="47">
        <v>551217</v>
      </c>
      <c r="M150" s="404" t="s">
        <v>3040</v>
      </c>
      <c r="N150" s="786">
        <v>5000000</v>
      </c>
      <c r="O150" s="423" t="s">
        <v>3716</v>
      </c>
      <c r="P150" s="655" t="s">
        <v>1563</v>
      </c>
      <c r="Q150" s="289" t="s">
        <v>1480</v>
      </c>
      <c r="R150" s="764" t="s">
        <v>3742</v>
      </c>
      <c r="S150" s="193">
        <v>36</v>
      </c>
      <c r="T150" s="752">
        <v>42873</v>
      </c>
      <c r="U150" s="426">
        <v>42873</v>
      </c>
      <c r="W150" s="765" t="s">
        <v>1804</v>
      </c>
      <c r="X150" s="765" t="s">
        <v>1866</v>
      </c>
      <c r="Y150" s="765" t="s">
        <v>1866</v>
      </c>
      <c r="Z150" s="765" t="s">
        <v>3881</v>
      </c>
      <c r="AA150" s="157" t="s">
        <v>3882</v>
      </c>
      <c r="AC150" s="425">
        <v>111617</v>
      </c>
      <c r="AD150" s="426">
        <v>42873</v>
      </c>
      <c r="AE150" s="117"/>
      <c r="AF150" s="163">
        <v>1982540</v>
      </c>
      <c r="AG150" s="117"/>
      <c r="AH150" s="117"/>
      <c r="AI150" s="623">
        <f t="shared" si="52"/>
        <v>1982540</v>
      </c>
      <c r="AJ150" s="158"/>
      <c r="AK150" s="158"/>
      <c r="AL150" s="158"/>
      <c r="AM150" s="158"/>
      <c r="AN150" s="426"/>
      <c r="AO150" s="426">
        <v>42873</v>
      </c>
      <c r="AP150" s="426">
        <v>42918</v>
      </c>
      <c r="AQ150" s="7">
        <f t="shared" si="50"/>
        <v>45</v>
      </c>
      <c r="AR150" s="765" t="s">
        <v>3883</v>
      </c>
      <c r="AS150" s="641">
        <v>51832304</v>
      </c>
      <c r="AT150" s="96"/>
      <c r="AU150" s="48"/>
      <c r="AV150" s="29"/>
      <c r="AW150" s="29"/>
      <c r="AX150" s="48"/>
      <c r="AY150" s="29"/>
      <c r="AZ150" s="47"/>
      <c r="BA150" s="424"/>
      <c r="BB150" s="29"/>
      <c r="BC150" s="29"/>
      <c r="BD150" s="48"/>
      <c r="BE150" s="29"/>
      <c r="BF150" s="97"/>
      <c r="BG150" s="97"/>
      <c r="BI150" s="29"/>
      <c r="BJ150" s="48"/>
      <c r="BK150" s="29"/>
      <c r="BO150" s="424"/>
      <c r="BP150" s="424"/>
      <c r="BQ150" s="424"/>
      <c r="BR150" s="424"/>
      <c r="BS150" s="29"/>
      <c r="BT150" s="424"/>
      <c r="BU150" s="424"/>
      <c r="BV150" s="424"/>
      <c r="BW150" s="424"/>
      <c r="BX150" s="29"/>
      <c r="CA150" s="424"/>
      <c r="CB150" s="424"/>
      <c r="CC150" s="424"/>
      <c r="CD150" s="74"/>
      <c r="CV150" s="221"/>
    </row>
    <row r="151" spans="1:101" ht="114.75" x14ac:dyDescent="0.25">
      <c r="A151" s="219" t="s">
        <v>3045</v>
      </c>
      <c r="B151" s="658">
        <f t="shared" si="51"/>
        <v>37</v>
      </c>
      <c r="C151" s="219" t="s">
        <v>3366</v>
      </c>
      <c r="D151" s="647" t="s">
        <v>3717</v>
      </c>
      <c r="E151" s="507" t="s">
        <v>3098</v>
      </c>
      <c r="F151" s="717">
        <v>42852</v>
      </c>
      <c r="G151" s="760" t="s">
        <v>3038</v>
      </c>
      <c r="H151" s="760" t="s">
        <v>3038</v>
      </c>
      <c r="I151" s="768" t="s">
        <v>2257</v>
      </c>
      <c r="J151" s="610" t="s">
        <v>3718</v>
      </c>
      <c r="K151" s="429">
        <v>168</v>
      </c>
      <c r="L151" s="47">
        <v>781815</v>
      </c>
      <c r="M151" s="404" t="s">
        <v>3226</v>
      </c>
      <c r="N151" s="786">
        <v>10000000</v>
      </c>
      <c r="O151" s="423" t="s">
        <v>3719</v>
      </c>
      <c r="P151" s="655" t="s">
        <v>1598</v>
      </c>
      <c r="Q151" s="289" t="s">
        <v>1480</v>
      </c>
      <c r="R151" s="764" t="s">
        <v>3742</v>
      </c>
      <c r="S151" s="193">
        <v>37</v>
      </c>
      <c r="T151" s="752">
        <v>42873</v>
      </c>
      <c r="U151" s="736">
        <v>42873</v>
      </c>
      <c r="W151" s="765" t="s">
        <v>3221</v>
      </c>
      <c r="X151" s="765" t="s">
        <v>3884</v>
      </c>
      <c r="Y151" s="765" t="s">
        <v>3885</v>
      </c>
      <c r="Z151" s="765" t="s">
        <v>3886</v>
      </c>
      <c r="AA151" s="157" t="s">
        <v>3887</v>
      </c>
      <c r="AC151" s="425">
        <v>111717</v>
      </c>
      <c r="AD151" s="426">
        <v>42873</v>
      </c>
      <c r="AE151" s="117"/>
      <c r="AF151" s="163">
        <v>10000000</v>
      </c>
      <c r="AG151" s="117"/>
      <c r="AH151" s="117"/>
      <c r="AI151" s="623">
        <f t="shared" si="52"/>
        <v>10000000</v>
      </c>
      <c r="AJ151" s="158"/>
      <c r="AK151" s="158"/>
      <c r="AL151" s="158"/>
      <c r="AM151" s="158"/>
      <c r="AN151" s="426"/>
      <c r="AO151" s="736">
        <v>42873</v>
      </c>
      <c r="AP151" s="426">
        <v>43100</v>
      </c>
      <c r="AQ151" s="7">
        <f t="shared" si="50"/>
        <v>227</v>
      </c>
      <c r="AR151" s="765" t="s">
        <v>3888</v>
      </c>
      <c r="AS151" s="641">
        <v>76322515</v>
      </c>
      <c r="AT151" s="96"/>
      <c r="AU151" s="48"/>
      <c r="AV151" s="29"/>
      <c r="AW151" s="29"/>
      <c r="AX151" s="48"/>
      <c r="AY151" s="29"/>
      <c r="AZ151" s="47"/>
      <c r="BA151" s="424"/>
      <c r="BB151" s="29"/>
      <c r="BC151" s="29"/>
      <c r="BD151" s="48"/>
      <c r="BE151" s="29"/>
      <c r="BF151" s="97"/>
      <c r="BG151" s="97"/>
      <c r="BI151" s="29"/>
      <c r="BJ151" s="48"/>
      <c r="BK151" s="29"/>
      <c r="BO151" s="424"/>
      <c r="BP151" s="424"/>
      <c r="BQ151" s="424"/>
      <c r="BR151" s="424"/>
      <c r="BS151" s="29"/>
      <c r="BT151" s="424"/>
      <c r="BU151" s="424"/>
      <c r="BV151" s="424"/>
      <c r="BW151" s="424"/>
      <c r="BX151" s="29"/>
      <c r="CA151" s="424"/>
      <c r="CB151" s="424"/>
      <c r="CC151" s="424"/>
      <c r="CD151" s="74"/>
      <c r="CV151" s="221"/>
    </row>
    <row r="152" spans="1:101" ht="89.25" x14ac:dyDescent="0.25">
      <c r="A152" s="219" t="s">
        <v>3045</v>
      </c>
      <c r="B152" s="658">
        <f t="shared" si="51"/>
        <v>40</v>
      </c>
      <c r="C152" s="219" t="s">
        <v>3366</v>
      </c>
      <c r="D152" s="647" t="s">
        <v>3720</v>
      </c>
      <c r="E152" s="507" t="s">
        <v>3170</v>
      </c>
      <c r="F152" s="717">
        <v>42853</v>
      </c>
      <c r="G152" s="760" t="s">
        <v>3038</v>
      </c>
      <c r="H152" s="760" t="s">
        <v>3038</v>
      </c>
      <c r="I152" s="768" t="s">
        <v>2257</v>
      </c>
      <c r="J152" s="610" t="s">
        <v>3721</v>
      </c>
      <c r="K152" s="429">
        <v>166</v>
      </c>
      <c r="L152" s="47">
        <v>721015</v>
      </c>
      <c r="M152" s="404" t="s">
        <v>3315</v>
      </c>
      <c r="N152" s="786">
        <v>6200000</v>
      </c>
      <c r="O152" s="423" t="s">
        <v>3722</v>
      </c>
      <c r="P152" s="655" t="s">
        <v>1714</v>
      </c>
      <c r="Q152" s="289" t="s">
        <v>1480</v>
      </c>
      <c r="R152" s="764" t="s">
        <v>3742</v>
      </c>
      <c r="S152" s="193">
        <v>40</v>
      </c>
      <c r="T152" s="752">
        <v>42877</v>
      </c>
      <c r="U152" s="426">
        <v>42878</v>
      </c>
      <c r="W152" s="765" t="s">
        <v>3221</v>
      </c>
      <c r="X152" s="765" t="s">
        <v>3272</v>
      </c>
      <c r="Y152" s="765" t="s">
        <v>3272</v>
      </c>
      <c r="Z152" s="765" t="s">
        <v>3889</v>
      </c>
      <c r="AA152" s="157" t="s">
        <v>3890</v>
      </c>
      <c r="AC152" s="425">
        <v>113417</v>
      </c>
      <c r="AD152" s="426">
        <v>42877</v>
      </c>
      <c r="AE152" s="117"/>
      <c r="AF152" s="163">
        <v>2789955</v>
      </c>
      <c r="AG152" s="117"/>
      <c r="AH152" s="117"/>
      <c r="AI152" s="623">
        <f t="shared" si="52"/>
        <v>2789955</v>
      </c>
      <c r="AJ152" s="158"/>
      <c r="AK152" s="158"/>
      <c r="AL152" s="158"/>
      <c r="AM152" s="158"/>
      <c r="AN152" s="426"/>
      <c r="AO152" s="426">
        <v>42877</v>
      </c>
      <c r="AP152" s="736">
        <v>43100</v>
      </c>
      <c r="AQ152" s="7">
        <f t="shared" si="50"/>
        <v>223</v>
      </c>
      <c r="AR152" s="765" t="s">
        <v>50</v>
      </c>
      <c r="AS152" s="641">
        <v>79448817</v>
      </c>
      <c r="AT152" s="96"/>
      <c r="AU152" s="48"/>
      <c r="AV152" s="29"/>
      <c r="AW152" s="29"/>
      <c r="AX152" s="48"/>
      <c r="AY152" s="29"/>
      <c r="AZ152" s="47"/>
      <c r="BA152" s="424"/>
      <c r="BB152" s="29"/>
      <c r="BC152" s="29"/>
      <c r="BD152" s="48"/>
      <c r="BE152" s="29"/>
      <c r="BF152" s="97"/>
      <c r="BG152" s="97"/>
      <c r="BI152" s="29"/>
      <c r="BJ152" s="48"/>
      <c r="BK152" s="29"/>
      <c r="BO152" s="424"/>
      <c r="BP152" s="424"/>
      <c r="BQ152" s="424"/>
      <c r="BR152" s="424"/>
      <c r="BS152" s="29"/>
      <c r="BT152" s="424"/>
      <c r="BU152" s="424"/>
      <c r="BV152" s="424"/>
      <c r="BW152" s="424"/>
      <c r="BX152" s="29"/>
      <c r="CA152" s="424"/>
      <c r="CB152" s="424"/>
      <c r="CC152" s="424"/>
      <c r="CD152" s="74"/>
      <c r="CV152" s="221"/>
    </row>
    <row r="153" spans="1:101" ht="94.5" customHeight="1" x14ac:dyDescent="0.25">
      <c r="A153" s="219" t="s">
        <v>3045</v>
      </c>
      <c r="B153" s="658">
        <f t="shared" si="51"/>
        <v>39</v>
      </c>
      <c r="C153" s="219" t="s">
        <v>3366</v>
      </c>
      <c r="D153" s="647" t="s">
        <v>3723</v>
      </c>
      <c r="E153" s="507" t="s">
        <v>3121</v>
      </c>
      <c r="F153" s="717">
        <v>42853</v>
      </c>
      <c r="G153" s="760" t="s">
        <v>3038</v>
      </c>
      <c r="H153" s="760" t="s">
        <v>3038</v>
      </c>
      <c r="I153" s="768" t="s">
        <v>2257</v>
      </c>
      <c r="J153" s="610" t="s">
        <v>3724</v>
      </c>
      <c r="K153" s="429">
        <v>221</v>
      </c>
      <c r="L153" s="47">
        <v>781018</v>
      </c>
      <c r="M153" s="610" t="s">
        <v>3226</v>
      </c>
      <c r="N153" s="786">
        <v>5000000</v>
      </c>
      <c r="O153" s="423" t="s">
        <v>3725</v>
      </c>
      <c r="P153" s="655" t="s">
        <v>2860</v>
      </c>
      <c r="Q153" s="289" t="s">
        <v>1480</v>
      </c>
      <c r="R153" s="764" t="s">
        <v>3742</v>
      </c>
      <c r="S153" s="193">
        <v>39</v>
      </c>
      <c r="T153" s="752">
        <v>42877</v>
      </c>
      <c r="U153" s="426">
        <v>42878</v>
      </c>
      <c r="W153" s="765" t="s">
        <v>3221</v>
      </c>
      <c r="X153" s="765" t="s">
        <v>1551</v>
      </c>
      <c r="Y153" s="765" t="s">
        <v>1547</v>
      </c>
      <c r="Z153" s="765" t="s">
        <v>3891</v>
      </c>
      <c r="AA153" s="157" t="s">
        <v>3892</v>
      </c>
      <c r="AC153" s="425">
        <v>113317</v>
      </c>
      <c r="AD153" s="736">
        <v>42877</v>
      </c>
      <c r="AE153" s="117"/>
      <c r="AF153" s="163">
        <v>4760000</v>
      </c>
      <c r="AG153" s="117"/>
      <c r="AH153" s="117"/>
      <c r="AI153" s="623">
        <f t="shared" si="52"/>
        <v>4760000</v>
      </c>
      <c r="AJ153" s="158"/>
      <c r="AK153" s="158"/>
      <c r="AL153" s="158"/>
      <c r="AM153" s="158"/>
      <c r="AN153" s="426"/>
      <c r="AO153" s="426">
        <v>42881</v>
      </c>
      <c r="AP153" s="426">
        <v>42886</v>
      </c>
      <c r="AQ153" s="7">
        <f t="shared" si="50"/>
        <v>5</v>
      </c>
      <c r="AR153" s="765" t="s">
        <v>92</v>
      </c>
      <c r="AS153" s="641">
        <v>7314404</v>
      </c>
      <c r="AT153" s="96"/>
      <c r="AU153" s="48"/>
      <c r="AV153" s="29"/>
      <c r="AW153" s="29"/>
      <c r="AX153" s="48"/>
      <c r="AY153" s="29"/>
      <c r="AZ153" s="47"/>
      <c r="BA153" s="424"/>
      <c r="BB153" s="29"/>
      <c r="BC153" s="29"/>
      <c r="BD153" s="48"/>
      <c r="BE153" s="29"/>
      <c r="BF153" s="97"/>
      <c r="BG153" s="97"/>
      <c r="BI153" s="29"/>
      <c r="BJ153" s="48"/>
      <c r="BK153" s="29"/>
      <c r="BO153" s="424"/>
      <c r="BP153" s="424"/>
      <c r="BQ153" s="424"/>
      <c r="BR153" s="424"/>
      <c r="BS153" s="29"/>
      <c r="BT153" s="424"/>
      <c r="BU153" s="424"/>
      <c r="BV153" s="424"/>
      <c r="BW153" s="424"/>
      <c r="BX153" s="29"/>
      <c r="CA153" s="424"/>
      <c r="CB153" s="424"/>
      <c r="CC153" s="424"/>
      <c r="CD153" s="74"/>
      <c r="CV153" s="221"/>
    </row>
    <row r="154" spans="1:101" ht="76.5" x14ac:dyDescent="0.25">
      <c r="A154" s="219" t="s">
        <v>3045</v>
      </c>
      <c r="B154" s="658">
        <f t="shared" si="51"/>
        <v>97</v>
      </c>
      <c r="C154" s="219" t="s">
        <v>3366</v>
      </c>
      <c r="D154" s="647" t="s">
        <v>3726</v>
      </c>
      <c r="E154" s="507" t="s">
        <v>1492</v>
      </c>
      <c r="F154" s="717">
        <v>42853</v>
      </c>
      <c r="G154" s="760" t="s">
        <v>1590</v>
      </c>
      <c r="H154" s="760" t="s">
        <v>1771</v>
      </c>
      <c r="I154" s="768" t="s">
        <v>2257</v>
      </c>
      <c r="J154" s="610" t="s">
        <v>3727</v>
      </c>
      <c r="K154" s="429">
        <v>177</v>
      </c>
      <c r="L154" s="611">
        <v>781815</v>
      </c>
      <c r="M154" s="610" t="s">
        <v>3226</v>
      </c>
      <c r="N154" s="786">
        <v>120000000</v>
      </c>
      <c r="O154" s="423" t="s">
        <v>3728</v>
      </c>
      <c r="P154" s="655" t="s">
        <v>1598</v>
      </c>
      <c r="Q154" s="289" t="s">
        <v>1480</v>
      </c>
      <c r="R154" s="764" t="s">
        <v>3742</v>
      </c>
      <c r="S154" s="193">
        <v>97</v>
      </c>
      <c r="T154" s="733">
        <v>42899</v>
      </c>
      <c r="U154" s="426">
        <v>42899</v>
      </c>
      <c r="W154" s="765" t="s">
        <v>3979</v>
      </c>
      <c r="X154" s="765" t="s">
        <v>3981</v>
      </c>
      <c r="Y154" s="765" t="s">
        <v>3980</v>
      </c>
      <c r="Z154" s="765" t="s">
        <v>3982</v>
      </c>
      <c r="AA154" s="157" t="s">
        <v>3983</v>
      </c>
      <c r="AC154" s="425">
        <v>126017</v>
      </c>
      <c r="AD154" s="426">
        <v>42899</v>
      </c>
      <c r="AE154" s="117"/>
      <c r="AF154" s="163">
        <v>120000000</v>
      </c>
      <c r="AG154" s="117"/>
      <c r="AH154" s="117"/>
      <c r="AI154" s="623">
        <f t="shared" si="52"/>
        <v>120000000</v>
      </c>
      <c r="AJ154" s="158" t="s">
        <v>3984</v>
      </c>
      <c r="AK154" s="158" t="s">
        <v>3975</v>
      </c>
      <c r="AL154" s="158" t="s">
        <v>3985</v>
      </c>
      <c r="AM154" s="158" t="s">
        <v>2071</v>
      </c>
      <c r="AN154" s="426">
        <v>42899</v>
      </c>
      <c r="AO154" s="426">
        <v>42901</v>
      </c>
      <c r="AP154" s="426">
        <v>43100</v>
      </c>
      <c r="AQ154" s="7">
        <f t="shared" si="50"/>
        <v>199</v>
      </c>
      <c r="AR154" s="765" t="s">
        <v>70</v>
      </c>
      <c r="AS154" s="641">
        <v>79247452</v>
      </c>
      <c r="AT154" s="96"/>
      <c r="AU154" s="48"/>
      <c r="AV154" s="29"/>
      <c r="AW154" s="29"/>
      <c r="AX154" s="48"/>
      <c r="AY154" s="29"/>
      <c r="AZ154" s="47"/>
      <c r="BA154" s="424"/>
      <c r="BB154" s="29"/>
      <c r="BC154" s="29"/>
      <c r="BD154" s="48"/>
      <c r="BE154" s="29"/>
      <c r="BF154" s="97"/>
      <c r="BG154" s="97"/>
      <c r="BI154" s="29"/>
      <c r="BJ154" s="48"/>
      <c r="BK154" s="29"/>
      <c r="BO154" s="424"/>
      <c r="BP154" s="424"/>
      <c r="BQ154" s="424"/>
      <c r="BR154" s="424"/>
      <c r="BS154" s="29"/>
      <c r="BT154" s="424"/>
      <c r="BU154" s="424"/>
      <c r="BV154" s="424"/>
      <c r="BW154" s="424"/>
      <c r="BX154" s="29"/>
      <c r="CA154" s="424"/>
      <c r="CB154" s="424"/>
      <c r="CC154" s="424"/>
      <c r="CD154" s="74"/>
      <c r="CV154" s="221"/>
    </row>
    <row r="155" spans="1:101" ht="76.5" x14ac:dyDescent="0.25">
      <c r="A155" s="219" t="s">
        <v>3045</v>
      </c>
      <c r="B155" s="658">
        <f t="shared" si="51"/>
        <v>98</v>
      </c>
      <c r="C155" s="402" t="s">
        <v>1610</v>
      </c>
      <c r="D155" s="647" t="s">
        <v>3729</v>
      </c>
      <c r="E155" s="507" t="s">
        <v>1491</v>
      </c>
      <c r="F155" s="717">
        <v>42853</v>
      </c>
      <c r="G155" s="760" t="s">
        <v>1590</v>
      </c>
      <c r="H155" s="760" t="s">
        <v>1771</v>
      </c>
      <c r="I155" s="765" t="s">
        <v>3730</v>
      </c>
      <c r="J155" s="610" t="s">
        <v>3626</v>
      </c>
      <c r="K155" s="425">
        <v>90</v>
      </c>
      <c r="L155" s="47">
        <v>811123</v>
      </c>
      <c r="M155" s="28" t="s">
        <v>3004</v>
      </c>
      <c r="N155" s="786">
        <v>40791000</v>
      </c>
      <c r="O155" s="423" t="s">
        <v>3731</v>
      </c>
      <c r="P155" s="655" t="s">
        <v>3006</v>
      </c>
      <c r="Q155" s="289" t="s">
        <v>1480</v>
      </c>
      <c r="R155" s="764" t="s">
        <v>3742</v>
      </c>
      <c r="S155" s="193">
        <v>98</v>
      </c>
      <c r="T155" s="733">
        <v>42899</v>
      </c>
      <c r="U155" s="426">
        <v>42908</v>
      </c>
      <c r="W155" s="765" t="s">
        <v>3221</v>
      </c>
      <c r="X155" s="765" t="s">
        <v>1484</v>
      </c>
      <c r="Y155" s="765" t="s">
        <v>1484</v>
      </c>
      <c r="Z155" s="765" t="s">
        <v>3971</v>
      </c>
      <c r="AA155" s="115" t="s">
        <v>3972</v>
      </c>
      <c r="AC155" s="425" t="s">
        <v>3973</v>
      </c>
      <c r="AD155" s="426">
        <v>42899</v>
      </c>
      <c r="AE155" s="117"/>
      <c r="AF155" s="163">
        <v>40791000</v>
      </c>
      <c r="AG155" s="117"/>
      <c r="AH155" s="117"/>
      <c r="AI155" s="623">
        <f t="shared" si="52"/>
        <v>40791000</v>
      </c>
      <c r="AJ155" s="630" t="s">
        <v>3974</v>
      </c>
      <c r="AK155" s="630" t="s">
        <v>3975</v>
      </c>
      <c r="AL155" s="426" t="s">
        <v>3976</v>
      </c>
      <c r="AM155" s="630" t="s">
        <v>3491</v>
      </c>
      <c r="AN155" s="426">
        <v>42810</v>
      </c>
      <c r="AO155" s="426">
        <v>42899</v>
      </c>
      <c r="AP155" s="426">
        <v>43100</v>
      </c>
      <c r="AQ155" s="7">
        <f t="shared" si="50"/>
        <v>201</v>
      </c>
      <c r="AR155" s="765" t="s">
        <v>3977</v>
      </c>
      <c r="AS155" s="641" t="s">
        <v>3978</v>
      </c>
      <c r="AT155" s="48"/>
      <c r="AU155" s="48"/>
      <c r="AV155" s="29"/>
      <c r="AW155" s="166"/>
      <c r="AX155" s="48"/>
      <c r="AY155" s="29"/>
      <c r="AZ155" s="47"/>
      <c r="BA155" s="424"/>
      <c r="BB155" s="29"/>
      <c r="BC155" s="29"/>
      <c r="BD155" s="48"/>
      <c r="BE155" s="29"/>
      <c r="BF155" s="97"/>
      <c r="BG155" s="97"/>
      <c r="BI155" s="29"/>
      <c r="BJ155" s="48"/>
      <c r="BK155" s="29"/>
      <c r="BO155" s="424"/>
      <c r="BP155" s="424"/>
      <c r="BQ155" s="423"/>
      <c r="BR155" s="424"/>
      <c r="BS155" s="29"/>
      <c r="BT155" s="29"/>
      <c r="BU155" s="424"/>
      <c r="BV155" s="424"/>
      <c r="BW155" s="424"/>
      <c r="BX155" s="29"/>
      <c r="CA155" s="424"/>
      <c r="CB155" s="424"/>
      <c r="CC155" s="424"/>
      <c r="CD155" s="74"/>
      <c r="CH155" s="74"/>
      <c r="CI155" s="74"/>
      <c r="CJ155" s="50"/>
      <c r="CK155" s="80"/>
    </row>
    <row r="156" spans="1:101" ht="55.5" customHeight="1" x14ac:dyDescent="0.25">
      <c r="A156" s="219" t="s">
        <v>3045</v>
      </c>
      <c r="B156" s="658">
        <f t="shared" si="51"/>
        <v>101</v>
      </c>
      <c r="C156" s="423" t="s">
        <v>2164</v>
      </c>
      <c r="D156" s="647" t="s">
        <v>3824</v>
      </c>
      <c r="E156" s="507" t="s">
        <v>2942</v>
      </c>
      <c r="F156" s="717">
        <v>42852</v>
      </c>
      <c r="G156" s="760" t="s">
        <v>1590</v>
      </c>
      <c r="H156" s="760" t="s">
        <v>3003</v>
      </c>
      <c r="I156" s="765" t="s">
        <v>3326</v>
      </c>
      <c r="J156" s="610" t="s">
        <v>3732</v>
      </c>
      <c r="K156" s="425">
        <v>133</v>
      </c>
      <c r="L156" s="47">
        <v>432328</v>
      </c>
      <c r="M156" s="28" t="s">
        <v>3027</v>
      </c>
      <c r="N156" s="786">
        <v>230076774</v>
      </c>
      <c r="O156" s="423" t="s">
        <v>3733</v>
      </c>
      <c r="P156" s="655" t="s">
        <v>3006</v>
      </c>
      <c r="Q156" s="289" t="s">
        <v>1480</v>
      </c>
      <c r="R156" s="764" t="s">
        <v>3742</v>
      </c>
      <c r="S156" s="193">
        <v>101</v>
      </c>
      <c r="T156" s="733">
        <v>42901</v>
      </c>
      <c r="U156" s="426">
        <v>42909</v>
      </c>
      <c r="W156" s="765" t="s">
        <v>3998</v>
      </c>
      <c r="X156" s="765" t="s">
        <v>4000</v>
      </c>
      <c r="Y156" s="765" t="s">
        <v>3999</v>
      </c>
      <c r="Z156" s="765" t="s">
        <v>2187</v>
      </c>
      <c r="AA156" s="115" t="s">
        <v>4001</v>
      </c>
      <c r="AC156" s="425">
        <v>129417</v>
      </c>
      <c r="AD156" s="426">
        <v>42901</v>
      </c>
      <c r="AE156" s="117"/>
      <c r="AF156" s="163">
        <v>230076774</v>
      </c>
      <c r="AG156" s="117"/>
      <c r="AH156" s="117"/>
      <c r="AI156" s="623">
        <f t="shared" si="52"/>
        <v>230076774</v>
      </c>
      <c r="AJ156" s="158" t="s">
        <v>4002</v>
      </c>
      <c r="AK156" s="89" t="s">
        <v>4003</v>
      </c>
      <c r="AL156" s="426" t="s">
        <v>4004</v>
      </c>
      <c r="AM156" s="630" t="s">
        <v>3491</v>
      </c>
      <c r="AN156" s="426">
        <v>42914</v>
      </c>
      <c r="AO156" s="426">
        <v>42901</v>
      </c>
      <c r="AP156" s="426">
        <v>43312</v>
      </c>
      <c r="AQ156" s="7">
        <f t="shared" si="50"/>
        <v>411</v>
      </c>
      <c r="AR156" s="765" t="s">
        <v>2176</v>
      </c>
      <c r="AS156" s="641">
        <v>79787263</v>
      </c>
      <c r="AT156" s="48"/>
      <c r="AU156" s="48"/>
      <c r="AV156" s="29"/>
      <c r="AW156" s="166"/>
      <c r="AX156" s="48"/>
      <c r="AY156" s="29"/>
      <c r="AZ156" s="47"/>
      <c r="BA156" s="424"/>
      <c r="BB156" s="29"/>
      <c r="BC156" s="29"/>
      <c r="BD156" s="48"/>
      <c r="BE156" s="29"/>
      <c r="BF156" s="97"/>
      <c r="BG156" s="97"/>
      <c r="BI156" s="29"/>
      <c r="BJ156" s="48"/>
      <c r="BK156" s="29"/>
      <c r="BO156" s="424"/>
      <c r="BP156" s="424"/>
      <c r="BQ156" s="423"/>
      <c r="BR156" s="424"/>
      <c r="BS156" s="29"/>
      <c r="BT156" s="29"/>
      <c r="BU156" s="424"/>
      <c r="BV156" s="424"/>
      <c r="BW156" s="424"/>
      <c r="BX156" s="29"/>
      <c r="CA156" s="424"/>
      <c r="CB156" s="424"/>
      <c r="CC156" s="424"/>
      <c r="CD156" s="74"/>
      <c r="CH156" s="74"/>
      <c r="CI156" s="74"/>
      <c r="CJ156" s="50"/>
      <c r="CK156" s="80"/>
    </row>
    <row r="157" spans="1:101" ht="76.5" x14ac:dyDescent="0.25">
      <c r="A157" s="612" t="s">
        <v>2404</v>
      </c>
      <c r="B157" s="718" t="str">
        <f t="shared" ref="B157:B193" si="53">(S157)</f>
        <v>15131</v>
      </c>
      <c r="C157" s="719" t="s">
        <v>2284</v>
      </c>
      <c r="D157" s="652" t="s">
        <v>3557</v>
      </c>
      <c r="E157" s="264">
        <v>27583</v>
      </c>
      <c r="F157" s="426"/>
      <c r="G157" s="760" t="s">
        <v>1590</v>
      </c>
      <c r="H157" s="760" t="s">
        <v>3802</v>
      </c>
      <c r="I157" s="121"/>
      <c r="J157" s="610" t="s">
        <v>3559</v>
      </c>
      <c r="K157" s="425"/>
      <c r="M157" s="28"/>
      <c r="N157" s="786">
        <v>13803850</v>
      </c>
      <c r="O157" s="423"/>
      <c r="P157" s="395"/>
      <c r="Q157" s="289"/>
      <c r="R157" s="764"/>
      <c r="S157" s="718" t="s">
        <v>3734</v>
      </c>
      <c r="T157" s="310">
        <v>42815</v>
      </c>
      <c r="U157" s="426"/>
      <c r="W157" s="765"/>
      <c r="X157" s="765"/>
      <c r="Y157" s="765"/>
      <c r="Z157" s="765" t="s">
        <v>3738</v>
      </c>
      <c r="AA157" s="622" t="s">
        <v>3562</v>
      </c>
      <c r="AC157" s="425"/>
      <c r="AD157" s="426"/>
      <c r="AE157" s="117"/>
      <c r="AF157" s="88"/>
      <c r="AG157" s="117"/>
      <c r="AH157" s="117"/>
      <c r="AI157" s="117"/>
      <c r="AJ157" s="158"/>
      <c r="AL157" s="426"/>
      <c r="AM157" s="426"/>
      <c r="AN157" s="426"/>
      <c r="AO157" s="426"/>
      <c r="AP157" s="426"/>
      <c r="AQ157" s="7">
        <f t="shared" ref="AQ157:AQ158" si="54">AP157-AO157</f>
        <v>0</v>
      </c>
      <c r="AR157" s="765"/>
      <c r="AS157" s="641"/>
      <c r="AT157" s="48"/>
      <c r="AU157" s="48"/>
      <c r="AV157" s="29"/>
      <c r="AW157" s="166"/>
      <c r="AX157" s="48"/>
      <c r="AY157" s="29"/>
      <c r="AZ157" s="47"/>
      <c r="BA157" s="424"/>
      <c r="BB157" s="29"/>
      <c r="BC157" s="29"/>
      <c r="BD157" s="48"/>
      <c r="BE157" s="29"/>
      <c r="BF157" s="97"/>
      <c r="BG157" s="97"/>
      <c r="BI157" s="29"/>
      <c r="BJ157" s="48"/>
      <c r="BK157" s="29"/>
      <c r="BO157" s="424"/>
      <c r="BP157" s="424"/>
      <c r="BQ157" s="423"/>
      <c r="BR157" s="424"/>
      <c r="BS157" s="29"/>
      <c r="BT157" s="29"/>
      <c r="BU157" s="424"/>
      <c r="BV157" s="424"/>
      <c r="BW157" s="424"/>
      <c r="BX157" s="29"/>
      <c r="CA157" s="424"/>
      <c r="CB157" s="424"/>
      <c r="CC157" s="424"/>
      <c r="CD157" s="74"/>
      <c r="CH157" s="74"/>
      <c r="CI157" s="74"/>
      <c r="CJ157" s="50"/>
      <c r="CK157" s="80"/>
    </row>
    <row r="158" spans="1:101" s="50" customFormat="1" ht="50.25" customHeight="1" x14ac:dyDescent="0.25">
      <c r="A158" s="612" t="s">
        <v>2404</v>
      </c>
      <c r="B158" s="718" t="str">
        <f t="shared" si="53"/>
        <v>14733</v>
      </c>
      <c r="C158" s="719" t="s">
        <v>2284</v>
      </c>
      <c r="D158" s="652" t="s">
        <v>3803</v>
      </c>
      <c r="E158" s="264">
        <v>27029</v>
      </c>
      <c r="F158" s="426"/>
      <c r="G158" s="760" t="s">
        <v>1590</v>
      </c>
      <c r="H158" s="760" t="s">
        <v>3802</v>
      </c>
      <c r="I158" s="765"/>
      <c r="J158" s="610" t="s">
        <v>3737</v>
      </c>
      <c r="K158" s="429"/>
      <c r="L158" s="47"/>
      <c r="M158" s="404"/>
      <c r="N158" s="786">
        <v>4217169</v>
      </c>
      <c r="O158" s="423"/>
      <c r="P158" s="88"/>
      <c r="Q158" s="289"/>
      <c r="R158" s="764"/>
      <c r="S158" s="718" t="s">
        <v>3735</v>
      </c>
      <c r="T158" s="310">
        <v>42796</v>
      </c>
      <c r="U158" s="426"/>
      <c r="W158" s="765"/>
      <c r="X158" s="765"/>
      <c r="Y158" s="765"/>
      <c r="Z158" s="765" t="s">
        <v>3519</v>
      </c>
      <c r="AA158" s="622" t="s">
        <v>3520</v>
      </c>
      <c r="AB158" s="402"/>
      <c r="AC158" s="425"/>
      <c r="AD158" s="426"/>
      <c r="AE158" s="88"/>
      <c r="AF158" s="88"/>
      <c r="AG158" s="117"/>
      <c r="AH158" s="117"/>
      <c r="AI158" s="117"/>
      <c r="AJ158" s="158"/>
      <c r="AK158" s="158"/>
      <c r="AL158" s="158"/>
      <c r="AM158" s="158"/>
      <c r="AN158" s="426"/>
      <c r="AO158" s="426"/>
      <c r="AP158" s="426"/>
      <c r="AQ158" s="7">
        <f t="shared" si="54"/>
        <v>0</v>
      </c>
      <c r="AR158" s="765"/>
      <c r="AS158" s="641"/>
      <c r="AT158" s="48"/>
      <c r="AU158" s="48"/>
      <c r="AV158" s="29"/>
      <c r="AW158" s="166"/>
      <c r="AX158" s="48"/>
      <c r="AY158" s="29"/>
      <c r="AZ158" s="47"/>
      <c r="BA158" s="424"/>
      <c r="BB158" s="29"/>
      <c r="BC158" s="29"/>
      <c r="BD158" s="48"/>
      <c r="BE158" s="29"/>
      <c r="BF158" s="97"/>
      <c r="BG158" s="97"/>
      <c r="BI158" s="29"/>
      <c r="BJ158" s="48"/>
      <c r="BK158" s="29"/>
      <c r="BO158" s="424"/>
      <c r="BP158" s="424"/>
      <c r="BQ158" s="423"/>
      <c r="BR158" s="424"/>
      <c r="BS158" s="29"/>
      <c r="BT158" s="29"/>
      <c r="BU158" s="424"/>
      <c r="BV158" s="424"/>
      <c r="BW158" s="424"/>
      <c r="BX158" s="29"/>
      <c r="BY158" s="92"/>
      <c r="BZ158" s="92"/>
      <c r="CA158" s="424"/>
      <c r="CB158" s="424"/>
      <c r="CC158" s="424"/>
      <c r="CD158" s="74"/>
      <c r="CE158" s="53"/>
      <c r="CF158" s="76"/>
      <c r="CH158" s="74"/>
      <c r="CI158" s="74"/>
      <c r="CK158" s="80"/>
      <c r="CL158" s="80"/>
      <c r="CM158" s="82"/>
      <c r="CN158" s="82"/>
      <c r="CO158" s="98"/>
      <c r="CP158" s="82"/>
      <c r="CQ158" s="99"/>
      <c r="CR158" s="99"/>
      <c r="CS158" s="100"/>
      <c r="CT158" s="219"/>
      <c r="CU158" s="99"/>
      <c r="CV158" s="162"/>
    </row>
    <row r="159" spans="1:101" ht="38.25" x14ac:dyDescent="0.25">
      <c r="A159" s="612" t="s">
        <v>2404</v>
      </c>
      <c r="B159" s="718" t="str">
        <f t="shared" si="53"/>
        <v>14732</v>
      </c>
      <c r="C159" s="719" t="s">
        <v>2284</v>
      </c>
      <c r="D159" s="652" t="s">
        <v>3516</v>
      </c>
      <c r="E159" s="264">
        <v>27031</v>
      </c>
      <c r="F159" s="426"/>
      <c r="G159" s="760" t="s">
        <v>1590</v>
      </c>
      <c r="H159" s="760" t="s">
        <v>3802</v>
      </c>
      <c r="I159" s="765"/>
      <c r="J159" s="223" t="s">
        <v>3737</v>
      </c>
      <c r="K159" s="425"/>
      <c r="M159" s="28"/>
      <c r="N159" s="786">
        <v>2383617</v>
      </c>
      <c r="O159" s="423"/>
      <c r="P159" s="395"/>
      <c r="Q159" s="289"/>
      <c r="R159" s="764"/>
      <c r="S159" s="718" t="s">
        <v>3736</v>
      </c>
      <c r="T159" s="310">
        <v>42796</v>
      </c>
      <c r="U159" s="426"/>
      <c r="W159" s="765"/>
      <c r="X159" s="765"/>
      <c r="Y159" s="765"/>
      <c r="Z159" s="765" t="s">
        <v>3519</v>
      </c>
      <c r="AA159" s="622" t="s">
        <v>3520</v>
      </c>
      <c r="AD159" s="426"/>
      <c r="AE159" s="117"/>
      <c r="AF159" s="157"/>
      <c r="AG159" s="117"/>
      <c r="AH159" s="117"/>
      <c r="AI159" s="117"/>
      <c r="AJ159" s="158"/>
      <c r="AK159" s="158"/>
      <c r="AL159" s="158"/>
      <c r="AM159" s="158"/>
      <c r="AN159" s="426"/>
      <c r="AR159" s="765"/>
      <c r="AS159" s="641"/>
      <c r="AT159" s="48"/>
      <c r="AU159" s="48"/>
      <c r="AV159" s="29"/>
      <c r="AW159" s="166"/>
      <c r="AX159" s="48"/>
      <c r="AY159" s="29"/>
      <c r="AZ159" s="47"/>
      <c r="BA159" s="424"/>
      <c r="BB159" s="29"/>
      <c r="BC159" s="29"/>
      <c r="BD159" s="48"/>
      <c r="BE159" s="29"/>
      <c r="BF159" s="97"/>
      <c r="BG159" s="97"/>
      <c r="BI159" s="29"/>
      <c r="BJ159" s="48"/>
      <c r="BK159" s="29"/>
      <c r="BO159" s="424"/>
      <c r="BP159" s="424"/>
      <c r="BQ159" s="423"/>
      <c r="BR159" s="424"/>
      <c r="BS159" s="29"/>
      <c r="BT159" s="29"/>
      <c r="BU159" s="424"/>
      <c r="BV159" s="424"/>
      <c r="BW159" s="424"/>
      <c r="BX159" s="29"/>
      <c r="CA159" s="424"/>
      <c r="CB159" s="424"/>
      <c r="CC159" s="424"/>
      <c r="CD159" s="74"/>
      <c r="CH159" s="74"/>
      <c r="CI159" s="74"/>
      <c r="CJ159" s="50"/>
      <c r="CK159" s="80"/>
      <c r="CL159" s="80"/>
      <c r="CM159" s="82"/>
      <c r="CN159" s="82"/>
      <c r="CO159" s="98"/>
      <c r="CP159" s="82"/>
      <c r="CQ159" s="99"/>
      <c r="CR159" s="99"/>
      <c r="CS159" s="100"/>
      <c r="CU159" s="99"/>
      <c r="CV159" s="162"/>
      <c r="CW159" s="50"/>
    </row>
    <row r="160" spans="1:101" ht="25.5" x14ac:dyDescent="0.25">
      <c r="A160" s="612" t="s">
        <v>2404</v>
      </c>
      <c r="B160" s="720">
        <f t="shared" si="53"/>
        <v>16360</v>
      </c>
      <c r="C160" s="723" t="s">
        <v>2284</v>
      </c>
      <c r="D160" s="331" t="s">
        <v>3745</v>
      </c>
      <c r="E160" s="126">
        <v>29614</v>
      </c>
      <c r="F160" s="426"/>
      <c r="G160" s="760" t="s">
        <v>1590</v>
      </c>
      <c r="H160" s="760" t="s">
        <v>3802</v>
      </c>
      <c r="I160" s="121"/>
      <c r="J160" s="223" t="s">
        <v>3739</v>
      </c>
      <c r="K160" s="425">
        <v>121</v>
      </c>
      <c r="L160" s="47">
        <v>441031</v>
      </c>
      <c r="M160" s="28" t="s">
        <v>3740</v>
      </c>
      <c r="N160" s="786">
        <v>2306070</v>
      </c>
      <c r="O160" s="423" t="s">
        <v>3741</v>
      </c>
      <c r="P160" s="395" t="s">
        <v>2610</v>
      </c>
      <c r="Q160" s="289"/>
      <c r="R160" s="764" t="s">
        <v>3742</v>
      </c>
      <c r="S160" s="193">
        <v>16360</v>
      </c>
      <c r="T160" s="752">
        <v>42845</v>
      </c>
      <c r="U160" s="426"/>
      <c r="W160" s="765"/>
      <c r="X160" s="765"/>
      <c r="Y160" s="765"/>
      <c r="Z160" s="765" t="s">
        <v>3743</v>
      </c>
      <c r="AA160" s="622" t="s">
        <v>3744</v>
      </c>
      <c r="AD160" s="426"/>
      <c r="AE160" s="117"/>
      <c r="AF160" s="157"/>
      <c r="AG160" s="117"/>
      <c r="AH160" s="117"/>
      <c r="AI160" s="117"/>
      <c r="AJ160" s="158"/>
      <c r="AK160" s="158"/>
      <c r="AL160" s="158"/>
      <c r="AM160" s="158"/>
      <c r="AN160" s="426"/>
      <c r="AO160" s="426">
        <v>42849</v>
      </c>
      <c r="AP160" s="426">
        <v>43100</v>
      </c>
      <c r="AQ160" s="7">
        <f>AP160-AO160</f>
        <v>251</v>
      </c>
      <c r="AR160" s="765" t="s">
        <v>3685</v>
      </c>
      <c r="AS160" s="641">
        <v>64551804</v>
      </c>
      <c r="AT160" s="48"/>
      <c r="AU160" s="48"/>
      <c r="AV160" s="29"/>
      <c r="AW160" s="166"/>
      <c r="AX160" s="48"/>
      <c r="AY160" s="29"/>
      <c r="AZ160" s="47"/>
      <c r="BA160" s="424"/>
      <c r="BB160" s="29"/>
      <c r="BC160" s="29"/>
      <c r="BD160" s="48"/>
      <c r="BE160" s="29"/>
      <c r="BF160" s="97"/>
      <c r="BG160" s="97"/>
      <c r="BI160" s="29"/>
      <c r="BJ160" s="48"/>
      <c r="BK160" s="29"/>
      <c r="BO160" s="424"/>
      <c r="BP160" s="424"/>
      <c r="BQ160" s="423"/>
      <c r="BR160" s="424"/>
      <c r="BS160" s="29"/>
      <c r="BT160" s="29"/>
      <c r="BU160" s="424"/>
      <c r="BV160" s="424"/>
      <c r="BW160" s="424"/>
      <c r="BX160" s="29"/>
      <c r="CA160" s="424"/>
      <c r="CB160" s="424"/>
      <c r="CC160" s="424"/>
      <c r="CD160" s="74"/>
      <c r="CH160" s="74"/>
      <c r="CI160" s="74"/>
      <c r="CJ160" s="50"/>
      <c r="CK160" s="80"/>
      <c r="CL160" s="80"/>
      <c r="CM160" s="82"/>
      <c r="CN160" s="82"/>
      <c r="CO160" s="98"/>
      <c r="CP160" s="82"/>
      <c r="CQ160" s="99"/>
      <c r="CR160" s="99"/>
      <c r="CS160" s="100"/>
      <c r="CU160" s="99"/>
      <c r="CV160" s="162"/>
      <c r="CW160" s="50"/>
    </row>
    <row r="161" spans="1:101" ht="25.5" x14ac:dyDescent="0.25">
      <c r="A161" s="612" t="s">
        <v>2404</v>
      </c>
      <c r="B161" s="429">
        <f t="shared" si="53"/>
        <v>16478</v>
      </c>
      <c r="C161" s="402" t="s">
        <v>2284</v>
      </c>
      <c r="D161" s="331" t="s">
        <v>3750</v>
      </c>
      <c r="E161" s="126">
        <v>29852</v>
      </c>
      <c r="F161" s="426"/>
      <c r="G161" s="760" t="s">
        <v>1590</v>
      </c>
      <c r="H161" s="760" t="s">
        <v>3802</v>
      </c>
      <c r="I161" s="765"/>
      <c r="J161" s="610" t="s">
        <v>3747</v>
      </c>
      <c r="K161" s="724">
        <v>121</v>
      </c>
      <c r="L161" s="611">
        <v>441031</v>
      </c>
      <c r="M161" s="595" t="s">
        <v>3740</v>
      </c>
      <c r="N161" s="787">
        <v>1193170</v>
      </c>
      <c r="O161" s="723" t="s">
        <v>3741</v>
      </c>
      <c r="P161" s="656" t="s">
        <v>2610</v>
      </c>
      <c r="Q161" s="289"/>
      <c r="R161" s="764" t="s">
        <v>3742</v>
      </c>
      <c r="S161" s="193">
        <v>16478</v>
      </c>
      <c r="T161" s="752">
        <v>42849</v>
      </c>
      <c r="U161" s="426"/>
      <c r="W161" s="765"/>
      <c r="X161" s="765"/>
      <c r="Y161" s="765"/>
      <c r="Z161" s="765" t="s">
        <v>3748</v>
      </c>
      <c r="AA161" s="157" t="s">
        <v>3749</v>
      </c>
      <c r="AD161" s="426"/>
      <c r="AE161" s="117"/>
      <c r="AF161" s="157"/>
      <c r="AG161" s="117"/>
      <c r="AH161" s="117"/>
      <c r="AI161" s="117"/>
      <c r="AJ161" s="158"/>
      <c r="AK161" s="158"/>
      <c r="AL161" s="158"/>
      <c r="AM161" s="158"/>
      <c r="AN161" s="426"/>
      <c r="AO161" s="722">
        <v>42849</v>
      </c>
      <c r="AP161" s="722">
        <v>43100</v>
      </c>
      <c r="AQ161" s="7">
        <f>AP161-AO161</f>
        <v>251</v>
      </c>
      <c r="AR161" s="765" t="s">
        <v>3685</v>
      </c>
      <c r="AS161" s="641">
        <v>64551804</v>
      </c>
      <c r="AT161" s="48"/>
      <c r="AU161" s="48"/>
      <c r="AV161" s="29"/>
      <c r="AW161" s="166"/>
      <c r="AX161" s="48"/>
      <c r="AY161" s="29"/>
      <c r="AZ161" s="47"/>
      <c r="BA161" s="424"/>
      <c r="BB161" s="29"/>
      <c r="BC161" s="29"/>
      <c r="BD161" s="48"/>
      <c r="BE161" s="29"/>
      <c r="BF161" s="97"/>
      <c r="BG161" s="97"/>
      <c r="BI161" s="29"/>
      <c r="BJ161" s="48"/>
      <c r="BK161" s="29"/>
      <c r="BO161" s="424"/>
      <c r="BP161" s="424"/>
      <c r="BQ161" s="423"/>
      <c r="BR161" s="424"/>
      <c r="BS161" s="29"/>
      <c r="BT161" s="29"/>
      <c r="BU161" s="424"/>
      <c r="BV161" s="424"/>
      <c r="BW161" s="424"/>
      <c r="BX161" s="29"/>
      <c r="CA161" s="424"/>
      <c r="CB161" s="424"/>
      <c r="CC161" s="424"/>
      <c r="CD161" s="74"/>
      <c r="CH161" s="74"/>
      <c r="CI161" s="74"/>
      <c r="CJ161" s="50"/>
      <c r="CK161" s="80"/>
      <c r="CL161" s="80"/>
      <c r="CM161" s="82"/>
      <c r="CN161" s="82"/>
      <c r="CO161" s="98"/>
      <c r="CP161" s="82"/>
      <c r="CQ161" s="99"/>
      <c r="CR161" s="99"/>
      <c r="CS161" s="100"/>
      <c r="CU161" s="99"/>
      <c r="CV161" s="162"/>
      <c r="CW161" s="50"/>
    </row>
    <row r="162" spans="1:101" ht="38.25" x14ac:dyDescent="0.25">
      <c r="A162" s="612" t="s">
        <v>2404</v>
      </c>
      <c r="B162" s="429">
        <f t="shared" si="53"/>
        <v>16495</v>
      </c>
      <c r="C162" s="402" t="s">
        <v>2284</v>
      </c>
      <c r="D162" s="647" t="s">
        <v>3746</v>
      </c>
      <c r="E162" s="126">
        <v>29861</v>
      </c>
      <c r="F162" s="426"/>
      <c r="G162" s="760" t="s">
        <v>1590</v>
      </c>
      <c r="H162" s="760" t="s">
        <v>3802</v>
      </c>
      <c r="I162" s="121"/>
      <c r="J162" s="610" t="s">
        <v>3747</v>
      </c>
      <c r="K162" s="425">
        <v>121</v>
      </c>
      <c r="L162" s="611">
        <v>441031</v>
      </c>
      <c r="M162" s="595" t="s">
        <v>3740</v>
      </c>
      <c r="N162" s="787">
        <v>607766</v>
      </c>
      <c r="O162" s="723" t="s">
        <v>3741</v>
      </c>
      <c r="P162" s="656" t="s">
        <v>2610</v>
      </c>
      <c r="Q162" s="289"/>
      <c r="R162" s="764" t="s">
        <v>3742</v>
      </c>
      <c r="S162" s="193">
        <v>16495</v>
      </c>
      <c r="T162" s="752">
        <v>42849</v>
      </c>
      <c r="U162" s="426"/>
      <c r="W162" s="765"/>
      <c r="X162" s="765"/>
      <c r="Y162" s="765"/>
      <c r="Z162" s="765" t="s">
        <v>3751</v>
      </c>
      <c r="AA162" s="157" t="s">
        <v>3752</v>
      </c>
      <c r="AD162" s="426"/>
      <c r="AE162" s="117"/>
      <c r="AF162" s="157"/>
      <c r="AG162" s="117"/>
      <c r="AH162" s="117"/>
      <c r="AI162" s="117"/>
      <c r="AJ162" s="158"/>
      <c r="AK162" s="158"/>
      <c r="AL162" s="158"/>
      <c r="AM162" s="158"/>
      <c r="AN162" s="426"/>
      <c r="AO162" s="426">
        <v>42850</v>
      </c>
      <c r="AP162" s="722">
        <v>43100</v>
      </c>
      <c r="AQ162" s="7">
        <f>AP162-AO162</f>
        <v>250</v>
      </c>
      <c r="AR162" s="765" t="s">
        <v>3685</v>
      </c>
      <c r="AS162" s="641">
        <v>64551804</v>
      </c>
      <c r="AT162" s="48"/>
      <c r="AU162" s="48"/>
      <c r="AV162" s="29"/>
      <c r="AW162" s="166"/>
      <c r="AX162" s="48"/>
      <c r="AY162" s="29"/>
      <c r="AZ162" s="47"/>
      <c r="BA162" s="424"/>
      <c r="BB162" s="29"/>
      <c r="BC162" s="29"/>
      <c r="BD162" s="48"/>
      <c r="BE162" s="29"/>
      <c r="BF162" s="97"/>
      <c r="BG162" s="97"/>
      <c r="BI162" s="29"/>
      <c r="BJ162" s="48"/>
      <c r="BK162" s="29"/>
      <c r="BO162" s="424"/>
      <c r="BP162" s="424"/>
      <c r="BQ162" s="423"/>
      <c r="BR162" s="424"/>
      <c r="BS162" s="29"/>
      <c r="BT162" s="29"/>
      <c r="BU162" s="424"/>
      <c r="BV162" s="424"/>
      <c r="BW162" s="424"/>
      <c r="BX162" s="29"/>
      <c r="CA162" s="424"/>
      <c r="CB162" s="424"/>
      <c r="CC162" s="424"/>
      <c r="CD162" s="74"/>
      <c r="CH162" s="74"/>
      <c r="CI162" s="74"/>
      <c r="CJ162" s="50"/>
      <c r="CK162" s="80"/>
      <c r="CL162" s="80"/>
      <c r="CM162" s="82"/>
      <c r="CN162" s="82"/>
      <c r="CO162" s="98"/>
      <c r="CP162" s="82"/>
      <c r="CQ162" s="99"/>
      <c r="CR162" s="99"/>
      <c r="CS162" s="100"/>
      <c r="CU162" s="99"/>
      <c r="CV162" s="162"/>
      <c r="CW162" s="50"/>
    </row>
    <row r="163" spans="1:101" ht="25.5" x14ac:dyDescent="0.25">
      <c r="A163" s="612" t="s">
        <v>2404</v>
      </c>
      <c r="B163" s="429">
        <f t="shared" si="53"/>
        <v>16527</v>
      </c>
      <c r="C163" s="613" t="s">
        <v>2284</v>
      </c>
      <c r="D163" s="331" t="s">
        <v>3753</v>
      </c>
      <c r="E163" s="126">
        <v>29911</v>
      </c>
      <c r="F163" s="426"/>
      <c r="G163" s="760" t="s">
        <v>1590</v>
      </c>
      <c r="H163" s="760" t="s">
        <v>3802</v>
      </c>
      <c r="I163" s="121"/>
      <c r="J163" s="610" t="s">
        <v>3747</v>
      </c>
      <c r="K163" s="724">
        <v>121</v>
      </c>
      <c r="L163" s="611">
        <v>441031</v>
      </c>
      <c r="M163" s="595" t="s">
        <v>3740</v>
      </c>
      <c r="N163" s="787">
        <v>580224</v>
      </c>
      <c r="O163" s="723" t="s">
        <v>3741</v>
      </c>
      <c r="P163" s="656" t="s">
        <v>2610</v>
      </c>
      <c r="Q163" s="289"/>
      <c r="R163" s="764" t="s">
        <v>3742</v>
      </c>
      <c r="S163" s="193">
        <v>16527</v>
      </c>
      <c r="T163" s="752">
        <v>42850</v>
      </c>
      <c r="U163" s="426"/>
      <c r="W163" s="765"/>
      <c r="X163" s="765"/>
      <c r="Y163" s="765"/>
      <c r="Z163" s="765" t="s">
        <v>3754</v>
      </c>
      <c r="AA163" s="157" t="s">
        <v>3755</v>
      </c>
      <c r="AD163" s="426"/>
      <c r="AE163" s="117"/>
      <c r="AF163" s="157"/>
      <c r="AG163" s="117"/>
      <c r="AH163" s="117"/>
      <c r="AI163" s="117"/>
      <c r="AJ163" s="158"/>
      <c r="AK163" s="158"/>
      <c r="AL163" s="158"/>
      <c r="AM163" s="158"/>
      <c r="AN163" s="426"/>
      <c r="AO163" s="722">
        <v>42850</v>
      </c>
      <c r="AP163" s="722">
        <v>43100</v>
      </c>
      <c r="AQ163" s="7">
        <f>AP163-AO163</f>
        <v>250</v>
      </c>
      <c r="AR163" s="765" t="s">
        <v>3685</v>
      </c>
      <c r="AS163" s="641">
        <v>64551804</v>
      </c>
      <c r="AT163" s="48"/>
      <c r="AU163" s="48"/>
      <c r="AV163" s="29"/>
      <c r="AW163" s="166"/>
      <c r="AX163" s="48"/>
      <c r="AY163" s="29"/>
      <c r="AZ163" s="47"/>
      <c r="BA163" s="424"/>
      <c r="BB163" s="29"/>
      <c r="BC163" s="29"/>
      <c r="BD163" s="48"/>
      <c r="BE163" s="29"/>
      <c r="BF163" s="97"/>
      <c r="BG163" s="97"/>
      <c r="BI163" s="29"/>
      <c r="BJ163" s="48"/>
      <c r="BK163" s="29"/>
      <c r="BO163" s="424"/>
      <c r="BP163" s="424"/>
      <c r="BQ163" s="423"/>
      <c r="BR163" s="424"/>
      <c r="BS163" s="29"/>
      <c r="BT163" s="29"/>
      <c r="BU163" s="424"/>
      <c r="BV163" s="424"/>
      <c r="BW163" s="424"/>
      <c r="BX163" s="29"/>
      <c r="CA163" s="424"/>
      <c r="CB163" s="424"/>
      <c r="CC163" s="424"/>
      <c r="CD163" s="74"/>
      <c r="CH163" s="74"/>
      <c r="CI163" s="74"/>
      <c r="CJ163" s="50"/>
      <c r="CK163" s="80"/>
      <c r="CL163" s="80"/>
      <c r="CM163" s="82"/>
      <c r="CN163" s="82"/>
      <c r="CO163" s="98"/>
      <c r="CP163" s="82"/>
      <c r="CQ163" s="99"/>
      <c r="CR163" s="99"/>
      <c r="CS163" s="100"/>
      <c r="CU163" s="99"/>
      <c r="CV163" s="162"/>
      <c r="CW163" s="50"/>
    </row>
    <row r="164" spans="1:101" ht="25.5" x14ac:dyDescent="0.25">
      <c r="A164" s="612" t="s">
        <v>2404</v>
      </c>
      <c r="B164" s="429">
        <f t="shared" si="53"/>
        <v>16504</v>
      </c>
      <c r="C164" s="219" t="s">
        <v>2284</v>
      </c>
      <c r="D164" s="331" t="s">
        <v>3756</v>
      </c>
      <c r="E164" s="126">
        <v>29639</v>
      </c>
      <c r="F164" s="426"/>
      <c r="G164" s="760" t="s">
        <v>1590</v>
      </c>
      <c r="H164" s="760" t="s">
        <v>3802</v>
      </c>
      <c r="I164" s="765"/>
      <c r="J164" s="610" t="s">
        <v>3747</v>
      </c>
      <c r="K164" s="724">
        <v>121</v>
      </c>
      <c r="L164" s="611">
        <v>441031</v>
      </c>
      <c r="M164" s="595" t="s">
        <v>3740</v>
      </c>
      <c r="N164" s="787">
        <v>17700000</v>
      </c>
      <c r="O164" s="723" t="s">
        <v>3741</v>
      </c>
      <c r="P164" s="656" t="s">
        <v>2610</v>
      </c>
      <c r="Q164" s="762"/>
      <c r="R164" s="764" t="s">
        <v>3742</v>
      </c>
      <c r="S164" s="193">
        <v>16504</v>
      </c>
      <c r="T164" s="752" t="s">
        <v>3804</v>
      </c>
      <c r="W164" s="765"/>
      <c r="X164" s="765"/>
      <c r="Y164" s="765"/>
      <c r="Z164" s="765" t="s">
        <v>3757</v>
      </c>
      <c r="AA164" s="115" t="s">
        <v>3758</v>
      </c>
      <c r="AD164" s="426"/>
      <c r="AE164" s="117"/>
      <c r="AF164" s="117"/>
      <c r="AG164" s="117"/>
      <c r="AH164" s="117"/>
      <c r="AI164" s="117"/>
      <c r="AJ164" s="158"/>
      <c r="AK164" s="158"/>
      <c r="AL164" s="158"/>
      <c r="AM164" s="158"/>
      <c r="AN164" s="426"/>
      <c r="AO164" s="722">
        <v>42850</v>
      </c>
      <c r="AP164" s="722">
        <v>43100</v>
      </c>
      <c r="AQ164" s="7">
        <f t="shared" ref="AQ164:AQ181" si="55">AP164-AO164</f>
        <v>250</v>
      </c>
      <c r="AR164" s="765" t="s">
        <v>3685</v>
      </c>
      <c r="AS164" s="641">
        <v>64551804</v>
      </c>
      <c r="CV164" s="221"/>
    </row>
    <row r="165" spans="1:101" ht="25.5" x14ac:dyDescent="0.25">
      <c r="A165" s="612" t="s">
        <v>2404</v>
      </c>
      <c r="B165" s="429">
        <f t="shared" si="53"/>
        <v>16526</v>
      </c>
      <c r="C165" s="423" t="s">
        <v>2284</v>
      </c>
      <c r="D165" s="331" t="s">
        <v>3759</v>
      </c>
      <c r="E165" s="126">
        <v>29874</v>
      </c>
      <c r="F165" s="426"/>
      <c r="G165" s="760" t="s">
        <v>1590</v>
      </c>
      <c r="H165" s="760" t="s">
        <v>3802</v>
      </c>
      <c r="I165" s="765"/>
      <c r="J165" s="610" t="s">
        <v>3747</v>
      </c>
      <c r="K165" s="724">
        <v>121</v>
      </c>
      <c r="L165" s="611">
        <v>441031</v>
      </c>
      <c r="M165" s="595" t="s">
        <v>3740</v>
      </c>
      <c r="N165" s="787">
        <v>2483714</v>
      </c>
      <c r="O165" s="723" t="s">
        <v>3741</v>
      </c>
      <c r="P165" s="656" t="s">
        <v>2610</v>
      </c>
      <c r="Q165" s="762"/>
      <c r="R165" s="764" t="s">
        <v>3742</v>
      </c>
      <c r="S165" s="193">
        <v>16526</v>
      </c>
      <c r="T165" s="752">
        <v>42850</v>
      </c>
      <c r="W165" s="765"/>
      <c r="X165" s="765"/>
      <c r="Y165" s="765"/>
      <c r="Z165" s="765" t="s">
        <v>3760</v>
      </c>
      <c r="AA165" s="115" t="s">
        <v>3761</v>
      </c>
      <c r="AD165" s="426"/>
      <c r="AE165" s="117"/>
      <c r="AF165" s="218"/>
      <c r="AG165" s="117"/>
      <c r="AH165" s="117"/>
      <c r="AI165" s="117"/>
      <c r="AJ165" s="158"/>
      <c r="AK165" s="158"/>
      <c r="AL165" s="158"/>
      <c r="AM165" s="158"/>
      <c r="AN165" s="426"/>
      <c r="AO165" s="722">
        <v>42850</v>
      </c>
      <c r="AP165" s="722">
        <v>43100</v>
      </c>
      <c r="AQ165" s="7">
        <f t="shared" si="55"/>
        <v>250</v>
      </c>
      <c r="AR165" s="765" t="s">
        <v>3685</v>
      </c>
      <c r="AS165" s="641">
        <v>64551804</v>
      </c>
      <c r="CV165" s="221"/>
    </row>
    <row r="166" spans="1:101" ht="25.5" x14ac:dyDescent="0.25">
      <c r="A166" s="612" t="s">
        <v>2404</v>
      </c>
      <c r="B166" s="429">
        <f t="shared" si="53"/>
        <v>16546</v>
      </c>
      <c r="C166" s="219" t="s">
        <v>2284</v>
      </c>
      <c r="D166" s="331" t="s">
        <v>3762</v>
      </c>
      <c r="E166" s="126">
        <v>29933</v>
      </c>
      <c r="F166" s="426"/>
      <c r="G166" s="760" t="s">
        <v>1590</v>
      </c>
      <c r="H166" s="760" t="s">
        <v>3802</v>
      </c>
      <c r="I166" s="765"/>
      <c r="J166" s="610" t="s">
        <v>3747</v>
      </c>
      <c r="K166" s="724">
        <v>121</v>
      </c>
      <c r="L166" s="611">
        <v>441031</v>
      </c>
      <c r="M166" s="595" t="s">
        <v>3740</v>
      </c>
      <c r="N166" s="787">
        <v>1919168</v>
      </c>
      <c r="O166" s="723" t="s">
        <v>3741</v>
      </c>
      <c r="P166" s="656" t="s">
        <v>2610</v>
      </c>
      <c r="Q166" s="762"/>
      <c r="R166" s="764" t="s">
        <v>3742</v>
      </c>
      <c r="S166" s="193">
        <v>16546</v>
      </c>
      <c r="T166" s="752">
        <v>42850</v>
      </c>
      <c r="W166" s="765"/>
      <c r="X166" s="765"/>
      <c r="Y166" s="765"/>
      <c r="Z166" s="765" t="s">
        <v>3763</v>
      </c>
      <c r="AA166" s="622" t="s">
        <v>3764</v>
      </c>
      <c r="AD166" s="426"/>
      <c r="AE166" s="117"/>
      <c r="AF166" s="218"/>
      <c r="AG166" s="117"/>
      <c r="AH166" s="117"/>
      <c r="AI166" s="117"/>
      <c r="AJ166" s="158"/>
      <c r="AK166" s="158"/>
      <c r="AL166" s="158"/>
      <c r="AM166" s="158"/>
      <c r="AN166" s="426"/>
      <c r="AO166" s="722">
        <v>42850</v>
      </c>
      <c r="AP166" s="722">
        <v>43100</v>
      </c>
      <c r="AQ166" s="7">
        <f t="shared" si="55"/>
        <v>250</v>
      </c>
      <c r="AR166" s="765" t="s">
        <v>3685</v>
      </c>
      <c r="AS166" s="641">
        <v>64551804</v>
      </c>
      <c r="CV166" s="221"/>
    </row>
    <row r="167" spans="1:101" ht="25.5" x14ac:dyDescent="0.25">
      <c r="A167" s="612" t="s">
        <v>2404</v>
      </c>
      <c r="B167" s="429">
        <f t="shared" si="53"/>
        <v>16565</v>
      </c>
      <c r="C167" s="219" t="s">
        <v>2284</v>
      </c>
      <c r="D167" s="331" t="s">
        <v>3765</v>
      </c>
      <c r="E167" s="126">
        <v>29973</v>
      </c>
      <c r="F167" s="426"/>
      <c r="G167" s="760" t="s">
        <v>1590</v>
      </c>
      <c r="H167" s="760" t="s">
        <v>3802</v>
      </c>
      <c r="I167" s="765"/>
      <c r="J167" s="610" t="s">
        <v>4071</v>
      </c>
      <c r="K167" s="724">
        <v>121</v>
      </c>
      <c r="L167" s="611">
        <v>441031</v>
      </c>
      <c r="M167" s="595" t="s">
        <v>3740</v>
      </c>
      <c r="N167" s="787">
        <v>7990908</v>
      </c>
      <c r="O167" s="723" t="s">
        <v>3741</v>
      </c>
      <c r="P167" s="656" t="s">
        <v>2610</v>
      </c>
      <c r="Q167" s="762"/>
      <c r="R167" s="764" t="s">
        <v>3742</v>
      </c>
      <c r="S167" s="193">
        <v>16565</v>
      </c>
      <c r="T167" s="752">
        <v>42850</v>
      </c>
      <c r="W167" s="765"/>
      <c r="X167" s="765"/>
      <c r="Y167" s="765"/>
      <c r="Z167" s="765" t="s">
        <v>3766</v>
      </c>
      <c r="AA167" s="115" t="s">
        <v>3767</v>
      </c>
      <c r="AD167" s="426"/>
      <c r="AE167" s="117"/>
      <c r="AF167" s="117"/>
      <c r="AG167" s="117"/>
      <c r="AH167" s="117"/>
      <c r="AI167" s="117"/>
      <c r="AJ167" s="158"/>
      <c r="AK167" s="158"/>
      <c r="AL167" s="158"/>
      <c r="AM167" s="158"/>
      <c r="AN167" s="426"/>
      <c r="AO167" s="722">
        <v>42850</v>
      </c>
      <c r="AP167" s="722">
        <v>43100</v>
      </c>
      <c r="AQ167" s="7">
        <f t="shared" ref="AQ167:AQ168" si="56">AP167-AO167</f>
        <v>250</v>
      </c>
      <c r="AR167" s="765" t="s">
        <v>3685</v>
      </c>
      <c r="AS167" s="641">
        <v>64551804</v>
      </c>
      <c r="CV167" s="221"/>
    </row>
    <row r="168" spans="1:101" ht="25.5" x14ac:dyDescent="0.25">
      <c r="A168" s="612" t="s">
        <v>2404</v>
      </c>
      <c r="B168" s="429">
        <f t="shared" si="53"/>
        <v>16559</v>
      </c>
      <c r="C168" s="721" t="s">
        <v>2284</v>
      </c>
      <c r="D168" s="331" t="s">
        <v>3768</v>
      </c>
      <c r="E168" s="126">
        <v>29954</v>
      </c>
      <c r="F168" s="426"/>
      <c r="G168" s="760" t="s">
        <v>1590</v>
      </c>
      <c r="H168" s="760" t="s">
        <v>3802</v>
      </c>
      <c r="I168" s="765"/>
      <c r="J168" s="610" t="s">
        <v>4070</v>
      </c>
      <c r="K168" s="724">
        <v>121</v>
      </c>
      <c r="L168" s="611">
        <v>441031</v>
      </c>
      <c r="M168" s="595" t="s">
        <v>3740</v>
      </c>
      <c r="N168" s="787">
        <v>59730602</v>
      </c>
      <c r="O168" s="723" t="s">
        <v>3741</v>
      </c>
      <c r="P168" s="656" t="s">
        <v>2610</v>
      </c>
      <c r="Q168" s="762"/>
      <c r="R168" s="764" t="s">
        <v>3742</v>
      </c>
      <c r="S168" s="193">
        <v>16559</v>
      </c>
      <c r="T168" s="752">
        <v>42850</v>
      </c>
      <c r="U168" s="426"/>
      <c r="W168" s="765"/>
      <c r="X168" s="765"/>
      <c r="Y168" s="765"/>
      <c r="Z168" s="765" t="s">
        <v>3766</v>
      </c>
      <c r="AA168" s="622" t="s">
        <v>3767</v>
      </c>
      <c r="AD168" s="426"/>
      <c r="AE168" s="117"/>
      <c r="AF168" s="218"/>
      <c r="AG168" s="117"/>
      <c r="AH168" s="117"/>
      <c r="AI168" s="117"/>
      <c r="AJ168" s="158"/>
      <c r="AK168" s="158"/>
      <c r="AL168" s="158"/>
      <c r="AM168" s="158"/>
      <c r="AN168" s="426"/>
      <c r="AO168" s="722">
        <v>42850</v>
      </c>
      <c r="AP168" s="722">
        <v>43100</v>
      </c>
      <c r="AQ168" s="7">
        <f t="shared" si="56"/>
        <v>250</v>
      </c>
      <c r="AR168" s="765" t="s">
        <v>3685</v>
      </c>
      <c r="AS168" s="641">
        <v>64551804</v>
      </c>
      <c r="CV168" s="221"/>
    </row>
    <row r="169" spans="1:101" ht="38.25" x14ac:dyDescent="0.25">
      <c r="A169" s="612" t="s">
        <v>2404</v>
      </c>
      <c r="B169" s="429">
        <f t="shared" si="53"/>
        <v>16579</v>
      </c>
      <c r="C169" s="219" t="s">
        <v>2284</v>
      </c>
      <c r="D169" s="331" t="s">
        <v>3769</v>
      </c>
      <c r="E169" s="126">
        <v>29985</v>
      </c>
      <c r="F169" s="426"/>
      <c r="G169" s="760" t="s">
        <v>1590</v>
      </c>
      <c r="H169" s="760" t="s">
        <v>3802</v>
      </c>
      <c r="I169" s="765"/>
      <c r="J169" s="610" t="s">
        <v>3773</v>
      </c>
      <c r="K169" s="724">
        <v>153</v>
      </c>
      <c r="L169" s="611">
        <v>761115</v>
      </c>
      <c r="M169" s="595" t="s">
        <v>3774</v>
      </c>
      <c r="N169" s="787">
        <v>108691401</v>
      </c>
      <c r="O169" s="723" t="s">
        <v>3775</v>
      </c>
      <c r="P169" s="655" t="s">
        <v>3776</v>
      </c>
      <c r="Q169" s="762"/>
      <c r="R169" s="764" t="s">
        <v>3742</v>
      </c>
      <c r="S169" s="633">
        <v>16579</v>
      </c>
      <c r="T169" s="752">
        <v>42850</v>
      </c>
      <c r="W169" s="765"/>
      <c r="X169" s="765"/>
      <c r="Y169" s="765"/>
      <c r="Z169" s="765" t="s">
        <v>3770</v>
      </c>
      <c r="AA169" s="115" t="s">
        <v>3771</v>
      </c>
      <c r="AD169" s="426"/>
      <c r="AE169" s="117"/>
      <c r="AF169" s="117"/>
      <c r="AG169" s="117"/>
      <c r="AH169" s="117"/>
      <c r="AI169" s="117"/>
      <c r="AJ169" s="158"/>
      <c r="AK169" s="158"/>
      <c r="AL169" s="158"/>
      <c r="AM169" s="158"/>
      <c r="AN169" s="426"/>
      <c r="AO169" s="722">
        <v>42850</v>
      </c>
      <c r="AP169" s="722">
        <v>43100</v>
      </c>
      <c r="AQ169" s="7">
        <f t="shared" si="55"/>
        <v>250</v>
      </c>
      <c r="AR169" s="765" t="s">
        <v>16</v>
      </c>
      <c r="AS169" s="641">
        <v>30738603</v>
      </c>
    </row>
    <row r="170" spans="1:101" ht="38.25" x14ac:dyDescent="0.25">
      <c r="A170" s="612" t="s">
        <v>2404</v>
      </c>
      <c r="B170" s="429">
        <f t="shared" si="53"/>
        <v>16580</v>
      </c>
      <c r="C170" s="219" t="s">
        <v>2284</v>
      </c>
      <c r="D170" s="647" t="s">
        <v>3772</v>
      </c>
      <c r="E170" s="264">
        <v>29986</v>
      </c>
      <c r="F170" s="426"/>
      <c r="G170" s="760" t="s">
        <v>1590</v>
      </c>
      <c r="H170" s="760" t="s">
        <v>3802</v>
      </c>
      <c r="I170" s="765"/>
      <c r="J170" s="595" t="s">
        <v>3777</v>
      </c>
      <c r="K170" s="425">
        <v>152</v>
      </c>
      <c r="L170" s="611">
        <v>761115</v>
      </c>
      <c r="M170" s="595" t="s">
        <v>3774</v>
      </c>
      <c r="N170" s="787">
        <v>55882814</v>
      </c>
      <c r="O170" s="76" t="s">
        <v>3778</v>
      </c>
      <c r="P170" s="655" t="s">
        <v>3776</v>
      </c>
      <c r="Q170" s="762"/>
      <c r="R170" s="764" t="s">
        <v>3742</v>
      </c>
      <c r="S170" s="193">
        <v>16580</v>
      </c>
      <c r="T170" s="752">
        <v>42850</v>
      </c>
      <c r="W170" s="765"/>
      <c r="X170" s="765"/>
      <c r="Y170" s="765"/>
      <c r="Z170" s="765" t="s">
        <v>3779</v>
      </c>
      <c r="AA170" s="115" t="s">
        <v>3780</v>
      </c>
      <c r="AD170" s="426"/>
      <c r="AE170" s="117"/>
      <c r="AF170" s="218"/>
      <c r="AG170" s="117"/>
      <c r="AH170" s="117"/>
      <c r="AI170" s="117"/>
      <c r="AJ170" s="158"/>
      <c r="AK170" s="158"/>
      <c r="AL170" s="158"/>
      <c r="AM170" s="158"/>
      <c r="AN170" s="426"/>
      <c r="AO170" s="426">
        <v>42851</v>
      </c>
      <c r="AP170" s="722">
        <v>43100</v>
      </c>
      <c r="AQ170" s="7">
        <f t="shared" si="55"/>
        <v>249</v>
      </c>
      <c r="AR170" s="765" t="s">
        <v>517</v>
      </c>
      <c r="AS170" s="641">
        <v>24338985</v>
      </c>
      <c r="CV170" s="221"/>
    </row>
    <row r="171" spans="1:101" ht="89.25" customHeight="1" x14ac:dyDescent="0.25">
      <c r="A171" s="612" t="s">
        <v>2404</v>
      </c>
      <c r="B171" s="429">
        <f t="shared" si="53"/>
        <v>16578</v>
      </c>
      <c r="C171" s="219" t="s">
        <v>2284</v>
      </c>
      <c r="D171" s="647" t="s">
        <v>3781</v>
      </c>
      <c r="E171" s="264">
        <v>29977</v>
      </c>
      <c r="F171" s="426"/>
      <c r="G171" s="760" t="s">
        <v>1590</v>
      </c>
      <c r="H171" s="760" t="s">
        <v>3802</v>
      </c>
      <c r="I171" s="763"/>
      <c r="J171" s="595" t="s">
        <v>3782</v>
      </c>
      <c r="K171" s="726">
        <v>151</v>
      </c>
      <c r="L171" s="611">
        <v>761115</v>
      </c>
      <c r="M171" s="595" t="s">
        <v>3774</v>
      </c>
      <c r="N171" s="786">
        <v>76165152</v>
      </c>
      <c r="O171" s="617">
        <v>32617</v>
      </c>
      <c r="P171" s="655" t="s">
        <v>3776</v>
      </c>
      <c r="Q171" s="763"/>
      <c r="R171" s="763" t="s">
        <v>3742</v>
      </c>
      <c r="S171" s="193">
        <v>16578</v>
      </c>
      <c r="T171" s="752">
        <v>42850</v>
      </c>
      <c r="U171" s="426"/>
      <c r="W171" s="763"/>
      <c r="X171" s="763"/>
      <c r="Y171" s="763"/>
      <c r="Z171" s="763" t="s">
        <v>3766</v>
      </c>
      <c r="AA171" s="622" t="s">
        <v>3767</v>
      </c>
      <c r="AB171" s="426"/>
      <c r="AC171" s="426"/>
      <c r="AD171" s="426"/>
      <c r="AE171" s="396"/>
      <c r="AF171" s="396"/>
      <c r="AG171" s="396"/>
      <c r="AH171" s="396"/>
      <c r="AI171" s="396"/>
      <c r="AJ171" s="158"/>
      <c r="AK171" s="158"/>
      <c r="AL171" s="158"/>
      <c r="AM171" s="158"/>
      <c r="AN171" s="426"/>
      <c r="AO171" s="725">
        <v>42850</v>
      </c>
      <c r="AP171" s="725">
        <v>43100</v>
      </c>
      <c r="AQ171" s="7">
        <f t="shared" si="55"/>
        <v>250</v>
      </c>
      <c r="AR171" s="763" t="s">
        <v>2547</v>
      </c>
      <c r="AS171" s="641">
        <v>26271656</v>
      </c>
      <c r="CV171" s="221"/>
    </row>
    <row r="172" spans="1:101" ht="38.25" x14ac:dyDescent="0.25">
      <c r="A172" s="612" t="s">
        <v>2404</v>
      </c>
      <c r="B172" s="429">
        <f t="shared" si="53"/>
        <v>16577</v>
      </c>
      <c r="C172" s="219" t="s">
        <v>2284</v>
      </c>
      <c r="D172" s="647" t="s">
        <v>3783</v>
      </c>
      <c r="E172" s="264">
        <v>29983</v>
      </c>
      <c r="F172" s="426"/>
      <c r="G172" s="760" t="s">
        <v>1590</v>
      </c>
      <c r="H172" s="760" t="s">
        <v>3802</v>
      </c>
      <c r="I172" s="765"/>
      <c r="J172" s="595" t="s">
        <v>3784</v>
      </c>
      <c r="K172" s="425">
        <v>150</v>
      </c>
      <c r="L172" s="611">
        <v>761115</v>
      </c>
      <c r="M172" s="595" t="s">
        <v>3774</v>
      </c>
      <c r="N172" s="787">
        <v>88474190</v>
      </c>
      <c r="O172" s="76" t="s">
        <v>3785</v>
      </c>
      <c r="P172" s="655" t="s">
        <v>3776</v>
      </c>
      <c r="Q172" s="762"/>
      <c r="R172" s="764" t="s">
        <v>3742</v>
      </c>
      <c r="S172" s="193">
        <v>16577</v>
      </c>
      <c r="T172" s="752">
        <v>42850</v>
      </c>
      <c r="U172" s="426"/>
      <c r="W172" s="765"/>
      <c r="X172" s="765"/>
      <c r="Y172" s="765"/>
      <c r="Z172" s="765" t="s">
        <v>3766</v>
      </c>
      <c r="AA172" s="622" t="s">
        <v>3767</v>
      </c>
      <c r="AD172" s="426"/>
      <c r="AE172" s="117"/>
      <c r="AF172" s="218"/>
      <c r="AG172" s="117"/>
      <c r="AH172" s="117"/>
      <c r="AI172" s="117"/>
      <c r="AJ172" s="158"/>
      <c r="AK172" s="158"/>
      <c r="AL172" s="158"/>
      <c r="AM172" s="158"/>
      <c r="AN172" s="426"/>
      <c r="AO172" s="725">
        <v>42850</v>
      </c>
      <c r="AP172" s="725">
        <v>43100</v>
      </c>
      <c r="AQ172" s="7">
        <f t="shared" si="55"/>
        <v>250</v>
      </c>
      <c r="AR172" s="765" t="s">
        <v>23</v>
      </c>
      <c r="AS172" s="641">
        <v>30762702</v>
      </c>
      <c r="CV172" s="221"/>
    </row>
    <row r="173" spans="1:101" ht="38.25" x14ac:dyDescent="0.25">
      <c r="A173" s="612" t="s">
        <v>2404</v>
      </c>
      <c r="B173" s="429">
        <f t="shared" si="53"/>
        <v>16564</v>
      </c>
      <c r="C173" s="219" t="s">
        <v>2284</v>
      </c>
      <c r="D173" s="647" t="s">
        <v>3786</v>
      </c>
      <c r="E173" s="264">
        <v>29970</v>
      </c>
      <c r="F173" s="426"/>
      <c r="G173" s="760" t="s">
        <v>1590</v>
      </c>
      <c r="H173" s="760" t="s">
        <v>3802</v>
      </c>
      <c r="I173" s="765"/>
      <c r="J173" s="595" t="s">
        <v>3787</v>
      </c>
      <c r="K173" s="425">
        <v>149</v>
      </c>
      <c r="L173" s="611">
        <v>761115</v>
      </c>
      <c r="M173" s="595" t="s">
        <v>3774</v>
      </c>
      <c r="N173" s="787">
        <v>82774814</v>
      </c>
      <c r="O173" s="76" t="s">
        <v>3788</v>
      </c>
      <c r="P173" s="655" t="s">
        <v>3776</v>
      </c>
      <c r="Q173" s="762"/>
      <c r="R173" s="764" t="s">
        <v>3742</v>
      </c>
      <c r="S173" s="193">
        <v>16564</v>
      </c>
      <c r="T173" s="752">
        <v>42850</v>
      </c>
      <c r="W173" s="765"/>
      <c r="X173" s="765"/>
      <c r="Y173" s="765"/>
      <c r="Z173" s="765" t="s">
        <v>3766</v>
      </c>
      <c r="AA173" s="622" t="s">
        <v>3767</v>
      </c>
      <c r="AD173" s="426"/>
      <c r="AE173" s="117"/>
      <c r="AF173" s="218"/>
      <c r="AG173" s="117"/>
      <c r="AH173" s="117"/>
      <c r="AI173" s="117"/>
      <c r="AJ173" s="158"/>
      <c r="AK173" s="158"/>
      <c r="AL173" s="158"/>
      <c r="AM173" s="158"/>
      <c r="AN173" s="426"/>
      <c r="AO173" s="725">
        <v>42850</v>
      </c>
      <c r="AP173" s="725">
        <v>43100</v>
      </c>
      <c r="AQ173" s="7">
        <f t="shared" si="55"/>
        <v>250</v>
      </c>
      <c r="AR173" s="765" t="s">
        <v>52</v>
      </c>
      <c r="AS173" s="641">
        <v>12724487</v>
      </c>
      <c r="CV173" s="221"/>
    </row>
    <row r="174" spans="1:101" ht="63.75" x14ac:dyDescent="0.25">
      <c r="A174" s="612" t="s">
        <v>2404</v>
      </c>
      <c r="B174" s="429">
        <f t="shared" si="53"/>
        <v>16575</v>
      </c>
      <c r="C174" s="219" t="s">
        <v>2284</v>
      </c>
      <c r="D174" s="647" t="s">
        <v>3789</v>
      </c>
      <c r="E174" s="264">
        <v>29982</v>
      </c>
      <c r="F174" s="426"/>
      <c r="G174" s="760" t="s">
        <v>1590</v>
      </c>
      <c r="H174" s="760" t="s">
        <v>3802</v>
      </c>
      <c r="I174" s="765"/>
      <c r="J174" s="595" t="s">
        <v>3790</v>
      </c>
      <c r="K174" s="425">
        <v>159</v>
      </c>
      <c r="L174" s="611">
        <v>761115</v>
      </c>
      <c r="M174" s="595" t="s">
        <v>3774</v>
      </c>
      <c r="N174" s="787">
        <v>264383468</v>
      </c>
      <c r="O174" s="76" t="s">
        <v>3791</v>
      </c>
      <c r="P174" s="655" t="s">
        <v>3776</v>
      </c>
      <c r="Q174" s="762"/>
      <c r="R174" s="764" t="s">
        <v>3742</v>
      </c>
      <c r="S174" s="193">
        <v>16575</v>
      </c>
      <c r="T174" s="752">
        <v>42850</v>
      </c>
      <c r="W174" s="765"/>
      <c r="X174" s="765"/>
      <c r="Y174" s="765"/>
      <c r="Z174" s="765" t="s">
        <v>3792</v>
      </c>
      <c r="AA174" s="622" t="s">
        <v>3793</v>
      </c>
      <c r="AD174" s="426"/>
      <c r="AE174" s="117"/>
      <c r="AF174" s="218"/>
      <c r="AG174" s="117"/>
      <c r="AH174" s="117"/>
      <c r="AI174" s="117"/>
      <c r="AJ174" s="158"/>
      <c r="AK174" s="158"/>
      <c r="AL174" s="158"/>
      <c r="AM174" s="158"/>
      <c r="AN174" s="426"/>
      <c r="AO174" s="725">
        <v>42850</v>
      </c>
      <c r="AP174" s="725">
        <v>43100</v>
      </c>
      <c r="AQ174" s="7">
        <f t="shared" si="55"/>
        <v>250</v>
      </c>
      <c r="AR174" s="765" t="s">
        <v>142</v>
      </c>
      <c r="AS174" s="641">
        <v>79537863</v>
      </c>
      <c r="CV174" s="221"/>
    </row>
    <row r="175" spans="1:101" ht="38.25" x14ac:dyDescent="0.25">
      <c r="A175" s="612" t="s">
        <v>2404</v>
      </c>
      <c r="B175" s="429">
        <f t="shared" si="53"/>
        <v>16465</v>
      </c>
      <c r="C175" s="219" t="s">
        <v>2284</v>
      </c>
      <c r="D175" s="647" t="s">
        <v>3794</v>
      </c>
      <c r="E175" s="264">
        <v>29815</v>
      </c>
      <c r="F175" s="426"/>
      <c r="G175" s="760" t="s">
        <v>1590</v>
      </c>
      <c r="H175" s="760" t="s">
        <v>3802</v>
      </c>
      <c r="I175" s="765"/>
      <c r="J175" s="610" t="s">
        <v>3795</v>
      </c>
      <c r="K175" s="429">
        <v>156</v>
      </c>
      <c r="L175" s="611">
        <v>761115</v>
      </c>
      <c r="M175" s="595" t="s">
        <v>3774</v>
      </c>
      <c r="N175" s="786">
        <v>14763382</v>
      </c>
      <c r="O175" s="423" t="s">
        <v>3796</v>
      </c>
      <c r="P175" s="655" t="s">
        <v>3776</v>
      </c>
      <c r="Q175" s="289"/>
      <c r="R175" s="764" t="s">
        <v>3742</v>
      </c>
      <c r="S175" s="193">
        <v>16465</v>
      </c>
      <c r="T175" s="752">
        <v>42849</v>
      </c>
      <c r="U175" s="426"/>
      <c r="W175" s="765"/>
      <c r="X175" s="765"/>
      <c r="Y175" s="765"/>
      <c r="Z175" s="765" t="s">
        <v>3766</v>
      </c>
      <c r="AA175" s="622" t="s">
        <v>3767</v>
      </c>
      <c r="AC175" s="425"/>
      <c r="AD175" s="426"/>
      <c r="AE175" s="117"/>
      <c r="AF175" s="163"/>
      <c r="AG175" s="117"/>
      <c r="AH175" s="117"/>
      <c r="AI175" s="117"/>
      <c r="AJ175" s="158"/>
      <c r="AK175" s="158"/>
      <c r="AL175" s="158"/>
      <c r="AM175" s="158"/>
      <c r="AN175" s="426"/>
      <c r="AO175" s="725">
        <v>42849</v>
      </c>
      <c r="AP175" s="725">
        <v>43100</v>
      </c>
      <c r="AQ175" s="7">
        <f t="shared" si="55"/>
        <v>251</v>
      </c>
      <c r="AR175" s="765" t="s">
        <v>3797</v>
      </c>
      <c r="AS175" s="641">
        <v>79448817</v>
      </c>
      <c r="AT175" s="96"/>
      <c r="AU175" s="48"/>
      <c r="AV175" s="29"/>
      <c r="AW175" s="29"/>
      <c r="AX175" s="48"/>
      <c r="AY175" s="29"/>
      <c r="AZ175" s="47"/>
      <c r="BA175" s="424"/>
      <c r="BB175" s="29"/>
      <c r="BC175" s="29"/>
      <c r="BD175" s="48"/>
      <c r="BE175" s="29"/>
      <c r="BF175" s="97"/>
      <c r="BG175" s="97"/>
      <c r="BI175" s="29"/>
      <c r="BJ175" s="48"/>
      <c r="BK175" s="29"/>
      <c r="BO175" s="424"/>
      <c r="BP175" s="424"/>
      <c r="BQ175" s="424"/>
      <c r="BR175" s="424"/>
      <c r="BS175" s="29"/>
      <c r="BT175" s="424"/>
      <c r="BU175" s="424"/>
      <c r="BV175" s="424"/>
      <c r="BW175" s="424"/>
      <c r="BX175" s="29"/>
      <c r="CA175" s="424"/>
      <c r="CB175" s="424"/>
      <c r="CC175" s="424"/>
      <c r="CD175" s="74"/>
      <c r="CV175" s="221"/>
    </row>
    <row r="176" spans="1:101" ht="38.25" x14ac:dyDescent="0.25">
      <c r="A176" s="612" t="s">
        <v>2404</v>
      </c>
      <c r="B176" s="429">
        <f t="shared" si="53"/>
        <v>16597</v>
      </c>
      <c r="C176" s="423" t="s">
        <v>2284</v>
      </c>
      <c r="E176" s="264">
        <v>30004</v>
      </c>
      <c r="F176" s="426"/>
      <c r="G176" s="760" t="s">
        <v>1590</v>
      </c>
      <c r="H176" s="760" t="s">
        <v>3802</v>
      </c>
      <c r="I176" s="765"/>
      <c r="J176" s="610" t="s">
        <v>3798</v>
      </c>
      <c r="K176" s="429">
        <v>155</v>
      </c>
      <c r="L176" s="611">
        <v>761115</v>
      </c>
      <c r="M176" s="595" t="s">
        <v>3774</v>
      </c>
      <c r="N176" s="786">
        <v>45661503</v>
      </c>
      <c r="O176" s="423" t="s">
        <v>3799</v>
      </c>
      <c r="P176" s="655" t="s">
        <v>3776</v>
      </c>
      <c r="Q176" s="289"/>
      <c r="R176" s="764" t="s">
        <v>3742</v>
      </c>
      <c r="S176" s="193">
        <v>16597</v>
      </c>
      <c r="T176" s="752">
        <v>42851</v>
      </c>
      <c r="U176" s="426"/>
      <c r="W176" s="765"/>
      <c r="X176" s="765"/>
      <c r="Y176" s="765"/>
      <c r="Z176" s="765" t="s">
        <v>3766</v>
      </c>
      <c r="AA176" s="622" t="s">
        <v>3767</v>
      </c>
      <c r="AC176" s="425"/>
      <c r="AD176" s="426"/>
      <c r="AE176" s="117"/>
      <c r="AF176" s="163"/>
      <c r="AG176" s="117"/>
      <c r="AH176" s="117"/>
      <c r="AI176" s="117"/>
      <c r="AJ176" s="158"/>
      <c r="AK176" s="158"/>
      <c r="AL176" s="158"/>
      <c r="AM176" s="158"/>
      <c r="AN176" s="426"/>
      <c r="AO176" s="725">
        <v>42849</v>
      </c>
      <c r="AP176" s="725">
        <v>43100</v>
      </c>
      <c r="AQ176" s="7">
        <f t="shared" si="55"/>
        <v>251</v>
      </c>
      <c r="AR176" s="765" t="s">
        <v>3797</v>
      </c>
      <c r="AS176" s="641">
        <v>79448817</v>
      </c>
      <c r="AT176" s="96"/>
      <c r="AU176" s="48"/>
      <c r="AV176" s="29"/>
      <c r="AW176" s="29"/>
      <c r="AX176" s="48"/>
      <c r="AY176" s="29"/>
      <c r="AZ176" s="47"/>
      <c r="BA176" s="424"/>
      <c r="BB176" s="29"/>
      <c r="BC176" s="29"/>
      <c r="BD176" s="48"/>
      <c r="BE176" s="29"/>
      <c r="BF176" s="97"/>
      <c r="BG176" s="97"/>
      <c r="BI176" s="29"/>
      <c r="BJ176" s="48"/>
      <c r="BK176" s="29"/>
      <c r="BO176" s="424"/>
      <c r="BP176" s="424"/>
      <c r="BQ176" s="424"/>
      <c r="BR176" s="424"/>
      <c r="BS176" s="29"/>
      <c r="BT176" s="424"/>
      <c r="BU176" s="424"/>
      <c r="BV176" s="424"/>
      <c r="BW176" s="424"/>
      <c r="BX176" s="29"/>
      <c r="CA176" s="424"/>
      <c r="CB176" s="424"/>
      <c r="CC176" s="424"/>
      <c r="CD176" s="74"/>
      <c r="CV176" s="221"/>
    </row>
    <row r="177" spans="1:100" ht="51" x14ac:dyDescent="0.25">
      <c r="A177" s="219" t="s">
        <v>3045</v>
      </c>
      <c r="B177" s="658">
        <f t="shared" si="53"/>
        <v>100</v>
      </c>
      <c r="C177" s="423" t="s">
        <v>1609</v>
      </c>
      <c r="D177" s="647" t="s">
        <v>3919</v>
      </c>
      <c r="E177" s="507" t="s">
        <v>1965</v>
      </c>
      <c r="F177" s="426">
        <v>42853</v>
      </c>
      <c r="G177" s="760" t="s">
        <v>1590</v>
      </c>
      <c r="H177" s="760" t="s">
        <v>3003</v>
      </c>
      <c r="I177" s="765" t="s">
        <v>3326</v>
      </c>
      <c r="J177" s="610" t="s">
        <v>3800</v>
      </c>
      <c r="K177" s="429">
        <v>173</v>
      </c>
      <c r="L177" s="47">
        <v>811118</v>
      </c>
      <c r="M177" s="595" t="s">
        <v>3004</v>
      </c>
      <c r="N177" s="786">
        <v>111320186</v>
      </c>
      <c r="O177" s="423" t="s">
        <v>3801</v>
      </c>
      <c r="P177" s="655" t="s">
        <v>3006</v>
      </c>
      <c r="Q177" s="289" t="s">
        <v>1480</v>
      </c>
      <c r="R177" s="764" t="s">
        <v>3742</v>
      </c>
      <c r="S177" s="193">
        <v>100</v>
      </c>
      <c r="T177" s="733">
        <v>42901</v>
      </c>
      <c r="U177" s="426">
        <v>42906</v>
      </c>
      <c r="W177" s="765" t="s">
        <v>2116</v>
      </c>
      <c r="X177" s="765" t="s">
        <v>3272</v>
      </c>
      <c r="Y177" s="765" t="s">
        <v>3272</v>
      </c>
      <c r="Z177" s="765" t="s">
        <v>4014</v>
      </c>
      <c r="AA177" s="157" t="s">
        <v>4015</v>
      </c>
      <c r="AC177" s="425">
        <v>129017</v>
      </c>
      <c r="AD177" s="426">
        <v>42901</v>
      </c>
      <c r="AE177" s="117"/>
      <c r="AF177" s="163">
        <v>11092761051</v>
      </c>
      <c r="AG177" s="117"/>
      <c r="AH177" s="117"/>
      <c r="AI177" s="623">
        <f t="shared" ref="AI177" si="57">+AF177+AG177</f>
        <v>11092761051</v>
      </c>
      <c r="AJ177" s="158" t="s">
        <v>4016</v>
      </c>
      <c r="AK177" s="158" t="s">
        <v>3487</v>
      </c>
      <c r="AL177" s="158" t="s">
        <v>4017</v>
      </c>
      <c r="AM177" s="158"/>
      <c r="AN177" s="426"/>
      <c r="AO177" s="426">
        <v>42907</v>
      </c>
      <c r="AP177" s="426">
        <v>43084</v>
      </c>
      <c r="AQ177" s="7">
        <f t="shared" si="55"/>
        <v>177</v>
      </c>
      <c r="AR177" s="765" t="s">
        <v>4018</v>
      </c>
      <c r="AS177" s="641">
        <v>1013582696</v>
      </c>
      <c r="AT177" s="96"/>
      <c r="AU177" s="48"/>
      <c r="AV177" s="29"/>
      <c r="AW177" s="29"/>
      <c r="AX177" s="48"/>
      <c r="AY177" s="29"/>
      <c r="AZ177" s="47"/>
      <c r="BA177" s="424"/>
      <c r="BB177" s="29"/>
      <c r="BC177" s="29"/>
      <c r="BD177" s="48"/>
      <c r="BE177" s="29"/>
      <c r="BF177" s="97"/>
      <c r="BG177" s="97"/>
      <c r="BI177" s="29"/>
      <c r="BJ177" s="48"/>
      <c r="BK177" s="29"/>
      <c r="BO177" s="424"/>
      <c r="BP177" s="424"/>
      <c r="BQ177" s="424"/>
      <c r="BR177" s="424"/>
      <c r="BS177" s="29"/>
      <c r="BT177" s="424"/>
      <c r="BU177" s="424"/>
      <c r="BV177" s="424"/>
      <c r="BW177" s="424"/>
      <c r="BX177" s="29"/>
      <c r="CA177" s="424"/>
      <c r="CB177" s="424"/>
      <c r="CC177" s="424"/>
      <c r="CD177" s="74"/>
      <c r="CV177" s="221"/>
    </row>
    <row r="178" spans="1:100" ht="64.5" customHeight="1" x14ac:dyDescent="0.25">
      <c r="A178" s="612" t="s">
        <v>2404</v>
      </c>
      <c r="B178" s="727">
        <f t="shared" si="53"/>
        <v>16715</v>
      </c>
      <c r="C178" s="423" t="s">
        <v>2284</v>
      </c>
      <c r="D178" s="647" t="s">
        <v>3805</v>
      </c>
      <c r="E178" s="264">
        <v>30124</v>
      </c>
      <c r="F178" s="426"/>
      <c r="G178" s="760" t="s">
        <v>1590</v>
      </c>
      <c r="H178" s="760" t="s">
        <v>3802</v>
      </c>
      <c r="I178" s="765"/>
      <c r="J178" s="610" t="s">
        <v>3747</v>
      </c>
      <c r="K178" s="429">
        <v>121</v>
      </c>
      <c r="L178" s="47">
        <v>441031</v>
      </c>
      <c r="M178" s="404" t="s">
        <v>3740</v>
      </c>
      <c r="N178" s="786">
        <v>1210765</v>
      </c>
      <c r="O178" s="423" t="s">
        <v>3741</v>
      </c>
      <c r="P178" s="656" t="s">
        <v>2610</v>
      </c>
      <c r="Q178" s="289"/>
      <c r="R178" s="764" t="s">
        <v>3742</v>
      </c>
      <c r="S178" s="193">
        <v>16715</v>
      </c>
      <c r="T178" s="752">
        <v>42853</v>
      </c>
      <c r="U178" s="426"/>
      <c r="W178" s="765"/>
      <c r="X178" s="765"/>
      <c r="Y178" s="765"/>
      <c r="Z178" s="765" t="s">
        <v>4053</v>
      </c>
      <c r="AA178" s="622" t="s">
        <v>4054</v>
      </c>
      <c r="AC178" s="425"/>
      <c r="AD178" s="426"/>
      <c r="AE178" s="117"/>
      <c r="AF178" s="163"/>
      <c r="AG178" s="117"/>
      <c r="AH178" s="117"/>
      <c r="AI178" s="117"/>
      <c r="AJ178" s="158"/>
      <c r="AK178" s="158"/>
      <c r="AL178" s="158"/>
      <c r="AM178" s="158"/>
      <c r="AN178" s="426"/>
      <c r="AO178" s="426">
        <v>42853</v>
      </c>
      <c r="AP178" s="752">
        <v>43100</v>
      </c>
      <c r="AQ178" s="7">
        <f t="shared" si="55"/>
        <v>247</v>
      </c>
      <c r="AR178" s="765" t="s">
        <v>3685</v>
      </c>
      <c r="AS178" s="641">
        <v>64551804</v>
      </c>
      <c r="AT178" s="96"/>
      <c r="AU178" s="48"/>
      <c r="AV178" s="29"/>
      <c r="AW178" s="29"/>
      <c r="AX178" s="48"/>
      <c r="AY178" s="29"/>
      <c r="AZ178" s="47"/>
      <c r="BA178" s="424"/>
      <c r="BB178" s="29"/>
      <c r="BC178" s="29"/>
      <c r="BD178" s="48"/>
      <c r="BE178" s="29"/>
      <c r="BF178" s="97"/>
      <c r="BG178" s="97"/>
      <c r="BI178" s="29"/>
      <c r="BJ178" s="48"/>
      <c r="BK178" s="29"/>
      <c r="BO178" s="424"/>
      <c r="BP178" s="424"/>
      <c r="BQ178" s="424"/>
      <c r="BR178" s="424"/>
      <c r="BS178" s="29"/>
      <c r="BT178" s="424"/>
      <c r="BU178" s="424"/>
      <c r="BV178" s="424"/>
      <c r="BW178" s="424"/>
      <c r="BX178" s="29"/>
      <c r="CA178" s="424"/>
      <c r="CB178" s="424"/>
      <c r="CC178" s="424"/>
      <c r="CD178" s="74"/>
      <c r="CV178" s="221"/>
    </row>
    <row r="179" spans="1:100" ht="64.5" customHeight="1" x14ac:dyDescent="0.25">
      <c r="A179" s="612" t="s">
        <v>2404</v>
      </c>
      <c r="B179" s="429">
        <f t="shared" si="53"/>
        <v>16673</v>
      </c>
      <c r="C179" s="423" t="s">
        <v>2284</v>
      </c>
      <c r="D179" s="647" t="s">
        <v>3806</v>
      </c>
      <c r="E179" s="264">
        <v>30120</v>
      </c>
      <c r="F179" s="426"/>
      <c r="G179" s="760" t="s">
        <v>1590</v>
      </c>
      <c r="H179" s="760" t="s">
        <v>3802</v>
      </c>
      <c r="I179" s="765"/>
      <c r="J179" s="610" t="s">
        <v>3747</v>
      </c>
      <c r="K179" s="429">
        <v>121</v>
      </c>
      <c r="L179" s="611">
        <v>441031</v>
      </c>
      <c r="M179" s="610" t="s">
        <v>3740</v>
      </c>
      <c r="N179" s="786">
        <v>841811</v>
      </c>
      <c r="O179" s="423" t="s">
        <v>3741</v>
      </c>
      <c r="P179" s="656" t="s">
        <v>2610</v>
      </c>
      <c r="Q179" s="762"/>
      <c r="R179" s="764" t="s">
        <v>3742</v>
      </c>
      <c r="S179" s="193">
        <v>16673</v>
      </c>
      <c r="T179" s="752">
        <v>42852</v>
      </c>
      <c r="U179" s="426"/>
      <c r="W179" s="765"/>
      <c r="X179" s="765"/>
      <c r="Y179" s="765"/>
      <c r="Z179" s="765" t="s">
        <v>4055</v>
      </c>
      <c r="AA179" s="622" t="s">
        <v>4058</v>
      </c>
      <c r="AC179" s="425"/>
      <c r="AD179" s="426"/>
      <c r="AE179" s="117"/>
      <c r="AF179" s="114"/>
      <c r="AG179" s="117"/>
      <c r="AH179" s="117"/>
      <c r="AI179" s="117"/>
      <c r="AJ179" s="158"/>
      <c r="AK179" s="158"/>
      <c r="AL179" s="158"/>
      <c r="AM179" s="158"/>
      <c r="AN179" s="426"/>
      <c r="AO179" s="426">
        <v>42852</v>
      </c>
      <c r="AP179" s="426">
        <v>43100</v>
      </c>
      <c r="AQ179" s="29">
        <f t="shared" si="55"/>
        <v>248</v>
      </c>
      <c r="AR179" s="765" t="s">
        <v>3685</v>
      </c>
      <c r="AS179" s="641">
        <v>64551804</v>
      </c>
      <c r="AT179" s="96"/>
      <c r="AU179" s="48"/>
      <c r="AV179" s="29"/>
      <c r="AW179" s="29"/>
      <c r="AX179" s="48"/>
      <c r="AY179" s="29"/>
      <c r="AZ179" s="47"/>
      <c r="BA179" s="424"/>
      <c r="BB179" s="29"/>
      <c r="BC179" s="29"/>
      <c r="BD179" s="48"/>
      <c r="BE179" s="29"/>
      <c r="BF179" s="97"/>
      <c r="BG179" s="97"/>
      <c r="BI179" s="29"/>
      <c r="BJ179" s="48"/>
      <c r="BK179" s="29"/>
      <c r="BO179" s="424"/>
      <c r="BP179" s="424"/>
      <c r="BQ179" s="424"/>
      <c r="BR179" s="424"/>
      <c r="BS179" s="29"/>
      <c r="BT179" s="424"/>
      <c r="BU179" s="424"/>
      <c r="BV179" s="424"/>
      <c r="BW179" s="424"/>
      <c r="BX179" s="29"/>
      <c r="CA179" s="424"/>
      <c r="CB179" s="424"/>
      <c r="CC179" s="424"/>
      <c r="CD179" s="74"/>
      <c r="CV179" s="221"/>
    </row>
    <row r="180" spans="1:100" ht="25.5" x14ac:dyDescent="0.25">
      <c r="A180" s="612" t="s">
        <v>2404</v>
      </c>
      <c r="B180" s="429">
        <f t="shared" si="53"/>
        <v>16675</v>
      </c>
      <c r="C180" s="219" t="s">
        <v>2284</v>
      </c>
      <c r="D180" s="647" t="s">
        <v>3807</v>
      </c>
      <c r="E180" s="126">
        <v>30109</v>
      </c>
      <c r="F180" s="426"/>
      <c r="G180" s="760" t="s">
        <v>1590</v>
      </c>
      <c r="H180" s="760" t="s">
        <v>3802</v>
      </c>
      <c r="I180" s="765"/>
      <c r="J180" s="610" t="s">
        <v>3747</v>
      </c>
      <c r="K180" s="727">
        <v>121</v>
      </c>
      <c r="L180" s="611">
        <v>441031</v>
      </c>
      <c r="M180" s="610" t="s">
        <v>3740</v>
      </c>
      <c r="N180" s="786">
        <v>1231114</v>
      </c>
      <c r="O180" s="729" t="s">
        <v>3741</v>
      </c>
      <c r="P180" s="656" t="s">
        <v>2610</v>
      </c>
      <c r="Q180" s="289"/>
      <c r="R180" s="764" t="s">
        <v>3742</v>
      </c>
      <c r="S180" s="193">
        <v>16675</v>
      </c>
      <c r="T180" s="752">
        <v>42852</v>
      </c>
      <c r="U180" s="426"/>
      <c r="W180" s="765"/>
      <c r="X180" s="765"/>
      <c r="Y180" s="765"/>
      <c r="Z180" s="765" t="s">
        <v>4056</v>
      </c>
      <c r="AA180" s="622" t="s">
        <v>4057</v>
      </c>
      <c r="AC180" s="425"/>
      <c r="AD180" s="426"/>
      <c r="AE180" s="117"/>
      <c r="AF180" s="163"/>
      <c r="AG180" s="117"/>
      <c r="AH180" s="117"/>
      <c r="AI180" s="117"/>
      <c r="AJ180" s="158"/>
      <c r="AK180" s="158"/>
      <c r="AL180" s="158"/>
      <c r="AM180" s="158"/>
      <c r="AN180" s="426"/>
      <c r="AO180" s="752">
        <v>42852</v>
      </c>
      <c r="AP180" s="752">
        <v>43100</v>
      </c>
      <c r="AQ180" s="597">
        <f t="shared" si="55"/>
        <v>248</v>
      </c>
      <c r="AR180" s="765" t="s">
        <v>3685</v>
      </c>
      <c r="AS180" s="641">
        <v>64551804</v>
      </c>
      <c r="AT180" s="96"/>
      <c r="AU180" s="48"/>
      <c r="AV180" s="29"/>
      <c r="AW180" s="29"/>
      <c r="AX180" s="48"/>
      <c r="AY180" s="29"/>
      <c r="AZ180" s="47"/>
      <c r="BA180" s="424"/>
      <c r="BB180" s="29"/>
      <c r="BC180" s="29"/>
      <c r="BD180" s="48"/>
      <c r="BE180" s="29"/>
      <c r="BF180" s="97"/>
      <c r="BG180" s="97"/>
      <c r="BI180" s="29"/>
      <c r="BJ180" s="48"/>
      <c r="BK180" s="29"/>
      <c r="BO180" s="424"/>
      <c r="BP180" s="424"/>
      <c r="BQ180" s="424"/>
      <c r="BR180" s="424"/>
      <c r="BS180" s="29"/>
      <c r="BT180" s="424"/>
      <c r="BU180" s="424"/>
      <c r="BV180" s="424"/>
      <c r="BW180" s="424"/>
      <c r="BX180" s="29"/>
      <c r="CA180" s="424"/>
      <c r="CB180" s="424"/>
      <c r="CC180" s="424"/>
      <c r="CD180" s="74"/>
    </row>
    <row r="181" spans="1:100" ht="25.5" x14ac:dyDescent="0.25">
      <c r="A181" s="612" t="s">
        <v>2404</v>
      </c>
      <c r="B181" s="429">
        <f t="shared" si="53"/>
        <v>16674</v>
      </c>
      <c r="C181" s="728" t="s">
        <v>2284</v>
      </c>
      <c r="D181" s="647" t="s">
        <v>3808</v>
      </c>
      <c r="E181" s="126">
        <v>30114</v>
      </c>
      <c r="F181" s="426"/>
      <c r="G181" s="760" t="s">
        <v>1590</v>
      </c>
      <c r="H181" s="760" t="s">
        <v>3802</v>
      </c>
      <c r="I181" s="765"/>
      <c r="J181" s="610" t="s">
        <v>3747</v>
      </c>
      <c r="K181" s="727">
        <v>121</v>
      </c>
      <c r="L181" s="611">
        <v>441031</v>
      </c>
      <c r="M181" s="610" t="s">
        <v>3740</v>
      </c>
      <c r="N181" s="786">
        <v>747825</v>
      </c>
      <c r="O181" s="729" t="s">
        <v>3741</v>
      </c>
      <c r="P181" s="656" t="s">
        <v>2610</v>
      </c>
      <c r="Q181" s="289"/>
      <c r="R181" s="764" t="s">
        <v>3742</v>
      </c>
      <c r="S181" s="193">
        <v>16674</v>
      </c>
      <c r="T181" s="752">
        <v>42852</v>
      </c>
      <c r="U181" s="426"/>
      <c r="W181" s="765"/>
      <c r="X181" s="765"/>
      <c r="Y181" s="765"/>
      <c r="Z181" s="765" t="s">
        <v>4056</v>
      </c>
      <c r="AA181" s="622" t="s">
        <v>4057</v>
      </c>
      <c r="AC181" s="425"/>
      <c r="AD181" s="426"/>
      <c r="AE181" s="117"/>
      <c r="AF181" s="163"/>
      <c r="AG181" s="117"/>
      <c r="AH181" s="117"/>
      <c r="AI181" s="117"/>
      <c r="AJ181" s="158"/>
      <c r="AK181" s="158"/>
      <c r="AL181" s="158"/>
      <c r="AM181" s="158"/>
      <c r="AN181" s="426"/>
      <c r="AO181" s="752">
        <v>42852</v>
      </c>
      <c r="AP181" s="752">
        <v>43100</v>
      </c>
      <c r="AQ181" s="597">
        <f t="shared" si="55"/>
        <v>248</v>
      </c>
      <c r="AR181" s="765" t="s">
        <v>3685</v>
      </c>
      <c r="AS181" s="641">
        <v>64551804</v>
      </c>
      <c r="AT181" s="96"/>
      <c r="AU181" s="48"/>
      <c r="AV181" s="29"/>
      <c r="AW181" s="29"/>
      <c r="AX181" s="48"/>
      <c r="AY181" s="29"/>
      <c r="AZ181" s="47"/>
      <c r="BA181" s="424"/>
      <c r="BB181" s="29"/>
      <c r="BC181" s="29"/>
      <c r="BD181" s="48"/>
      <c r="BE181" s="29"/>
      <c r="BF181" s="97"/>
      <c r="BG181" s="97"/>
      <c r="BI181" s="29"/>
      <c r="BJ181" s="48"/>
      <c r="BK181" s="29"/>
      <c r="BO181" s="424"/>
      <c r="BP181" s="424"/>
      <c r="BQ181" s="424"/>
      <c r="BR181" s="424"/>
      <c r="BS181" s="29"/>
      <c r="BT181" s="424"/>
      <c r="BU181" s="424"/>
      <c r="BV181" s="424"/>
      <c r="BW181" s="424"/>
      <c r="BX181" s="29"/>
      <c r="CA181" s="424"/>
      <c r="CB181" s="424"/>
      <c r="CC181" s="424"/>
      <c r="CD181" s="74"/>
    </row>
    <row r="182" spans="1:100" ht="51" x14ac:dyDescent="0.25">
      <c r="A182" s="219" t="s">
        <v>3045</v>
      </c>
      <c r="B182" s="658">
        <f t="shared" si="53"/>
        <v>87</v>
      </c>
      <c r="C182" s="219" t="s">
        <v>1610</v>
      </c>
      <c r="D182" s="647" t="s">
        <v>3809</v>
      </c>
      <c r="E182" s="507" t="s">
        <v>3810</v>
      </c>
      <c r="F182" s="426">
        <v>42867</v>
      </c>
      <c r="G182" s="760" t="s">
        <v>1499</v>
      </c>
      <c r="H182" s="760" t="s">
        <v>3811</v>
      </c>
      <c r="I182" s="768" t="s">
        <v>2257</v>
      </c>
      <c r="J182" s="610" t="s">
        <v>3812</v>
      </c>
      <c r="K182" s="429">
        <v>217</v>
      </c>
      <c r="L182" s="47">
        <v>801615</v>
      </c>
      <c r="M182" s="404" t="s">
        <v>3129</v>
      </c>
      <c r="N182" s="786">
        <v>22500000</v>
      </c>
      <c r="O182" s="423" t="s">
        <v>3813</v>
      </c>
      <c r="P182" s="403" t="s">
        <v>1487</v>
      </c>
      <c r="Q182" s="289" t="s">
        <v>1480</v>
      </c>
      <c r="R182" s="764" t="s">
        <v>3742</v>
      </c>
      <c r="S182" s="193">
        <v>87</v>
      </c>
      <c r="T182" s="733">
        <v>42870</v>
      </c>
      <c r="U182" s="426">
        <v>42871</v>
      </c>
      <c r="W182" s="765" t="s">
        <v>3221</v>
      </c>
      <c r="X182" s="769" t="s">
        <v>1484</v>
      </c>
      <c r="Y182" s="769" t="s">
        <v>1484</v>
      </c>
      <c r="Z182" s="765" t="s">
        <v>3814</v>
      </c>
      <c r="AA182" s="157">
        <v>1094898931</v>
      </c>
      <c r="AC182" s="425">
        <v>109817</v>
      </c>
      <c r="AD182" s="426">
        <v>42870</v>
      </c>
      <c r="AE182" s="117"/>
      <c r="AF182" s="163">
        <v>22500000</v>
      </c>
      <c r="AG182" s="117"/>
      <c r="AH182" s="117"/>
      <c r="AI182" s="623">
        <f t="shared" ref="AI182:AI208" si="58">+AF182+AG182</f>
        <v>22500000</v>
      </c>
      <c r="AJ182" s="158" t="s">
        <v>1464</v>
      </c>
      <c r="AK182" s="158" t="s">
        <v>1464</v>
      </c>
      <c r="AL182" s="158"/>
      <c r="AM182" s="158"/>
      <c r="AN182" s="426"/>
      <c r="AO182" s="426">
        <v>42870</v>
      </c>
      <c r="AP182" s="426">
        <v>43100</v>
      </c>
      <c r="AQ182" s="7">
        <f t="shared" ref="AQ182:AQ208" si="59">AP182-AO182</f>
        <v>230</v>
      </c>
      <c r="AR182" s="765" t="s">
        <v>41</v>
      </c>
      <c r="AS182" s="641">
        <v>24339734</v>
      </c>
      <c r="AT182" s="96"/>
      <c r="AU182" s="48"/>
      <c r="AV182" s="29"/>
      <c r="AW182" s="29"/>
      <c r="AX182" s="48"/>
      <c r="AY182" s="29"/>
      <c r="AZ182" s="47"/>
      <c r="BA182" s="424"/>
      <c r="BB182" s="29"/>
      <c r="BC182" s="29"/>
      <c r="BD182" s="48"/>
      <c r="BE182" s="29"/>
      <c r="BF182" s="97"/>
      <c r="BG182" s="97"/>
      <c r="BI182" s="29"/>
      <c r="BJ182" s="48"/>
      <c r="BK182" s="29"/>
      <c r="BO182" s="424"/>
      <c r="BP182" s="424"/>
      <c r="BQ182" s="424"/>
      <c r="BR182" s="424"/>
      <c r="BS182" s="29"/>
      <c r="BT182" s="424"/>
      <c r="BU182" s="424"/>
      <c r="BV182" s="424"/>
      <c r="BW182" s="424"/>
      <c r="BX182" s="29"/>
      <c r="CA182" s="424"/>
      <c r="CB182" s="424"/>
      <c r="CC182" s="424"/>
      <c r="CD182" s="74"/>
    </row>
    <row r="183" spans="1:100" ht="63.75" x14ac:dyDescent="0.25">
      <c r="A183" s="219" t="s">
        <v>3045</v>
      </c>
      <c r="B183" s="658">
        <f t="shared" si="53"/>
        <v>88</v>
      </c>
      <c r="C183" s="219" t="s">
        <v>1610</v>
      </c>
      <c r="D183" s="647" t="s">
        <v>3815</v>
      </c>
      <c r="E183" s="507" t="s">
        <v>3816</v>
      </c>
      <c r="F183" s="426">
        <v>42863</v>
      </c>
      <c r="G183" s="760" t="s">
        <v>1499</v>
      </c>
      <c r="H183" s="760" t="s">
        <v>3811</v>
      </c>
      <c r="I183" s="768" t="s">
        <v>2257</v>
      </c>
      <c r="J183" s="610" t="s">
        <v>3817</v>
      </c>
      <c r="K183" s="429">
        <v>131</v>
      </c>
      <c r="L183" s="47">
        <v>801015</v>
      </c>
      <c r="M183" s="610" t="s">
        <v>3129</v>
      </c>
      <c r="N183" s="786">
        <v>25900000</v>
      </c>
      <c r="O183" s="423" t="s">
        <v>3818</v>
      </c>
      <c r="P183" s="655" t="s">
        <v>2991</v>
      </c>
      <c r="Q183" s="289" t="s">
        <v>1480</v>
      </c>
      <c r="R183" s="764" t="s">
        <v>3742</v>
      </c>
      <c r="S183" s="193">
        <v>88</v>
      </c>
      <c r="T183" s="733">
        <v>42870</v>
      </c>
      <c r="U183" s="730">
        <v>42871</v>
      </c>
      <c r="W183" s="765" t="s">
        <v>3221</v>
      </c>
      <c r="X183" s="769" t="s">
        <v>1484</v>
      </c>
      <c r="Y183" s="769" t="s">
        <v>1484</v>
      </c>
      <c r="Z183" s="765" t="s">
        <v>134</v>
      </c>
      <c r="AA183" s="157">
        <v>24586619</v>
      </c>
      <c r="AC183" s="425">
        <v>109917</v>
      </c>
      <c r="AD183" s="730">
        <v>42870</v>
      </c>
      <c r="AE183" s="117"/>
      <c r="AF183" s="163">
        <v>25900000</v>
      </c>
      <c r="AG183" s="117"/>
      <c r="AH183" s="117"/>
      <c r="AI183" s="623">
        <f t="shared" si="58"/>
        <v>25900000</v>
      </c>
      <c r="AJ183" s="158"/>
      <c r="AK183" s="158"/>
      <c r="AL183" s="158"/>
      <c r="AM183" s="158"/>
      <c r="AN183" s="426"/>
      <c r="AO183" s="730">
        <v>42870</v>
      </c>
      <c r="AP183" s="730">
        <v>43100</v>
      </c>
      <c r="AQ183" s="7">
        <f t="shared" si="59"/>
        <v>230</v>
      </c>
      <c r="AR183" s="765" t="s">
        <v>3819</v>
      </c>
      <c r="AS183" s="641">
        <v>11347499</v>
      </c>
      <c r="AT183" s="96"/>
      <c r="AU183" s="48"/>
      <c r="AV183" s="29"/>
      <c r="AW183" s="29"/>
      <c r="AX183" s="48"/>
      <c r="AY183" s="29"/>
      <c r="AZ183" s="47"/>
      <c r="BA183" s="424"/>
      <c r="BB183" s="29"/>
      <c r="BC183" s="29"/>
      <c r="BD183" s="48"/>
      <c r="BE183" s="29"/>
      <c r="BF183" s="97"/>
      <c r="BG183" s="97"/>
      <c r="BI183" s="29"/>
      <c r="BJ183" s="48"/>
      <c r="BK183" s="29"/>
      <c r="BO183" s="424"/>
      <c r="BP183" s="424"/>
      <c r="BQ183" s="424"/>
      <c r="BR183" s="424"/>
      <c r="BS183" s="29"/>
      <c r="BT183" s="424"/>
      <c r="BU183" s="424"/>
      <c r="BV183" s="424"/>
      <c r="BW183" s="424"/>
      <c r="BX183" s="29"/>
      <c r="CA183" s="424"/>
      <c r="CB183" s="424"/>
      <c r="CC183" s="424"/>
      <c r="CD183" s="74"/>
    </row>
    <row r="184" spans="1:100" ht="104.25" x14ac:dyDescent="0.25">
      <c r="A184" s="219" t="s">
        <v>3820</v>
      </c>
      <c r="B184" s="658">
        <f t="shared" si="53"/>
        <v>43</v>
      </c>
      <c r="C184" s="219" t="s">
        <v>1610</v>
      </c>
      <c r="D184" s="647" t="s">
        <v>3821</v>
      </c>
      <c r="E184" s="507" t="s">
        <v>3152</v>
      </c>
      <c r="F184" s="426">
        <v>42872</v>
      </c>
      <c r="G184" s="760" t="s">
        <v>3038</v>
      </c>
      <c r="H184" s="760" t="s">
        <v>3038</v>
      </c>
      <c r="I184" s="768" t="s">
        <v>2257</v>
      </c>
      <c r="J184" s="610" t="s">
        <v>3822</v>
      </c>
      <c r="K184" s="429">
        <v>178</v>
      </c>
      <c r="L184" s="47">
        <v>781815</v>
      </c>
      <c r="M184" s="404" t="s">
        <v>3226</v>
      </c>
      <c r="N184" s="786">
        <v>9000000</v>
      </c>
      <c r="O184" s="423" t="s">
        <v>3823</v>
      </c>
      <c r="P184" s="655" t="s">
        <v>1598</v>
      </c>
      <c r="Q184" s="289" t="s">
        <v>1480</v>
      </c>
      <c r="R184" s="764" t="s">
        <v>1481</v>
      </c>
      <c r="S184" s="193">
        <v>43</v>
      </c>
      <c r="T184" s="752">
        <v>42891</v>
      </c>
      <c r="U184" s="426">
        <v>42891</v>
      </c>
      <c r="W184" s="765" t="s">
        <v>2116</v>
      </c>
      <c r="X184" s="765" t="s">
        <v>3445</v>
      </c>
      <c r="Y184" s="765" t="s">
        <v>3445</v>
      </c>
      <c r="Z184" s="765" t="s">
        <v>4022</v>
      </c>
      <c r="AA184" s="157" t="s">
        <v>4023</v>
      </c>
      <c r="AC184" s="425">
        <v>121017</v>
      </c>
      <c r="AD184" s="426">
        <v>42891</v>
      </c>
      <c r="AE184" s="117"/>
      <c r="AF184" s="114">
        <v>9000000</v>
      </c>
      <c r="AG184" s="117"/>
      <c r="AH184" s="117"/>
      <c r="AI184" s="623">
        <f t="shared" si="58"/>
        <v>9000000</v>
      </c>
      <c r="AJ184" s="158"/>
      <c r="AK184" s="158"/>
      <c r="AL184" s="158"/>
      <c r="AM184" s="158"/>
      <c r="AN184" s="426"/>
      <c r="AO184" s="426">
        <v>42891</v>
      </c>
      <c r="AP184" s="426">
        <v>43100</v>
      </c>
      <c r="AQ184" s="7">
        <f t="shared" si="59"/>
        <v>209</v>
      </c>
      <c r="AR184" s="765" t="s">
        <v>44</v>
      </c>
      <c r="AS184" s="641">
        <v>40988421</v>
      </c>
      <c r="AT184" s="96"/>
      <c r="AU184" s="48"/>
      <c r="AV184" s="29"/>
      <c r="AW184" s="29"/>
      <c r="AX184" s="48"/>
      <c r="AY184" s="29"/>
      <c r="AZ184" s="47"/>
      <c r="BA184" s="424"/>
      <c r="BB184" s="29"/>
      <c r="BC184" s="29"/>
      <c r="BD184" s="48"/>
      <c r="BE184" s="29"/>
      <c r="BF184" s="97"/>
      <c r="BG184" s="97"/>
      <c r="BI184" s="29"/>
      <c r="BJ184" s="48"/>
      <c r="BK184" s="29"/>
      <c r="BO184" s="424"/>
      <c r="BP184" s="424"/>
      <c r="BQ184" s="424"/>
      <c r="BR184" s="424"/>
      <c r="BS184" s="29"/>
      <c r="BT184" s="424"/>
      <c r="BU184" s="424"/>
      <c r="BV184" s="424"/>
      <c r="BW184" s="424"/>
      <c r="BX184" s="29"/>
      <c r="CA184" s="424"/>
      <c r="CB184" s="424"/>
      <c r="CC184" s="424"/>
      <c r="CD184" s="74"/>
    </row>
    <row r="185" spans="1:100" ht="38.25" x14ac:dyDescent="0.25">
      <c r="A185" s="219" t="s">
        <v>3045</v>
      </c>
      <c r="B185" s="658">
        <f t="shared" si="53"/>
        <v>38</v>
      </c>
      <c r="C185" s="219" t="s">
        <v>3366</v>
      </c>
      <c r="D185" s="577" t="s">
        <v>3825</v>
      </c>
      <c r="E185" s="507" t="s">
        <v>3148</v>
      </c>
      <c r="F185" s="426">
        <v>42857</v>
      </c>
      <c r="G185" s="760" t="s">
        <v>3038</v>
      </c>
      <c r="H185" s="760" t="s">
        <v>3038</v>
      </c>
      <c r="I185" s="765" t="s">
        <v>3326</v>
      </c>
      <c r="J185" s="610" t="s">
        <v>3826</v>
      </c>
      <c r="K185" s="429">
        <v>142</v>
      </c>
      <c r="L185" s="47">
        <v>431915</v>
      </c>
      <c r="M185" s="595" t="s">
        <v>3027</v>
      </c>
      <c r="N185" s="786">
        <v>10411310</v>
      </c>
      <c r="O185" s="423" t="s">
        <v>3373</v>
      </c>
      <c r="P185" s="655" t="s">
        <v>3006</v>
      </c>
      <c r="Q185" s="289" t="s">
        <v>1480</v>
      </c>
      <c r="R185" s="764" t="s">
        <v>3502</v>
      </c>
      <c r="S185" s="193">
        <v>38</v>
      </c>
      <c r="T185" s="752">
        <v>42872</v>
      </c>
      <c r="U185" s="426">
        <v>42873</v>
      </c>
      <c r="W185" s="765" t="s">
        <v>3221</v>
      </c>
      <c r="X185" s="765" t="s">
        <v>3445</v>
      </c>
      <c r="Y185" s="765" t="s">
        <v>3445</v>
      </c>
      <c r="Z185" s="765" t="s">
        <v>2181</v>
      </c>
      <c r="AA185" s="157" t="s">
        <v>3401</v>
      </c>
      <c r="AC185" s="425">
        <v>111417</v>
      </c>
      <c r="AD185" s="426">
        <v>42873</v>
      </c>
      <c r="AE185" s="117"/>
      <c r="AF185" s="163">
        <v>10400000</v>
      </c>
      <c r="AG185" s="117"/>
      <c r="AH185" s="117"/>
      <c r="AI185" s="623">
        <f t="shared" si="58"/>
        <v>10400000</v>
      </c>
      <c r="AJ185" s="158"/>
      <c r="AK185" s="158"/>
      <c r="AL185" s="158"/>
      <c r="AM185" s="158"/>
      <c r="AN185" s="426"/>
      <c r="AO185" s="426">
        <v>42873</v>
      </c>
      <c r="AP185" s="426">
        <v>42933</v>
      </c>
      <c r="AQ185" s="7">
        <f t="shared" si="59"/>
        <v>60</v>
      </c>
      <c r="AR185" s="765" t="s">
        <v>3827</v>
      </c>
      <c r="AS185" s="641">
        <v>19477329</v>
      </c>
      <c r="AT185" s="96"/>
      <c r="AU185" s="48"/>
      <c r="AV185" s="29"/>
      <c r="AW185" s="29"/>
      <c r="AX185" s="48"/>
      <c r="AY185" s="29"/>
      <c r="AZ185" s="47"/>
      <c r="BA185" s="424"/>
      <c r="BB185" s="29"/>
      <c r="BC185" s="29"/>
      <c r="BD185" s="48"/>
      <c r="BE185" s="29"/>
      <c r="BF185" s="97"/>
      <c r="BG185" s="97"/>
      <c r="BI185" s="29"/>
      <c r="BJ185" s="48"/>
      <c r="BK185" s="29"/>
      <c r="BO185" s="424"/>
      <c r="BP185" s="424"/>
      <c r="BQ185" s="424"/>
      <c r="BR185" s="424"/>
      <c r="BS185" s="29"/>
      <c r="BT185" s="424"/>
      <c r="BU185" s="424"/>
      <c r="BV185" s="424"/>
      <c r="BW185" s="424"/>
      <c r="BX185" s="29"/>
      <c r="CA185" s="424"/>
      <c r="CB185" s="424"/>
      <c r="CC185" s="424"/>
      <c r="CD185" s="74"/>
    </row>
    <row r="186" spans="1:100" ht="102" x14ac:dyDescent="0.25">
      <c r="A186" s="219" t="s">
        <v>3045</v>
      </c>
      <c r="B186" s="658">
        <f t="shared" si="53"/>
        <v>41</v>
      </c>
      <c r="C186" s="402" t="s">
        <v>3366</v>
      </c>
      <c r="D186" s="577" t="s">
        <v>3828</v>
      </c>
      <c r="E186" s="507" t="s">
        <v>3219</v>
      </c>
      <c r="F186" s="426">
        <v>42866</v>
      </c>
      <c r="G186" s="760" t="s">
        <v>3038</v>
      </c>
      <c r="H186" s="760" t="s">
        <v>3038</v>
      </c>
      <c r="I186" s="768" t="s">
        <v>2257</v>
      </c>
      <c r="J186" s="610" t="s">
        <v>3829</v>
      </c>
      <c r="K186" s="425">
        <v>223</v>
      </c>
      <c r="L186" s="47">
        <v>301715</v>
      </c>
      <c r="M186" s="28" t="s">
        <v>3830</v>
      </c>
      <c r="N186" s="786">
        <v>26000000</v>
      </c>
      <c r="O186" s="423" t="s">
        <v>3831</v>
      </c>
      <c r="P186" s="395" t="s">
        <v>2290</v>
      </c>
      <c r="Q186" s="289" t="s">
        <v>1480</v>
      </c>
      <c r="R186" s="764" t="s">
        <v>3742</v>
      </c>
      <c r="S186" s="193">
        <v>41</v>
      </c>
      <c r="T186" s="752">
        <v>42886</v>
      </c>
      <c r="U186" s="426">
        <v>42886</v>
      </c>
      <c r="W186" s="765" t="s">
        <v>1804</v>
      </c>
      <c r="X186" s="765" t="s">
        <v>3893</v>
      </c>
      <c r="Y186" s="765" t="s">
        <v>2513</v>
      </c>
      <c r="Z186" s="765" t="s">
        <v>3894</v>
      </c>
      <c r="AA186" s="115" t="s">
        <v>3895</v>
      </c>
      <c r="AC186" s="425">
        <v>120117</v>
      </c>
      <c r="AD186" s="426">
        <v>42886</v>
      </c>
      <c r="AE186" s="117"/>
      <c r="AF186" s="114">
        <v>22200000</v>
      </c>
      <c r="AG186" s="117"/>
      <c r="AH186" s="117"/>
      <c r="AI186" s="623">
        <f t="shared" si="58"/>
        <v>22200000</v>
      </c>
      <c r="AJ186" s="165"/>
      <c r="AL186" s="426"/>
      <c r="AM186" s="426"/>
      <c r="AN186" s="426"/>
      <c r="AO186" s="426">
        <v>42887</v>
      </c>
      <c r="AP186" s="426">
        <v>42902</v>
      </c>
      <c r="AQ186" s="7">
        <f t="shared" si="59"/>
        <v>15</v>
      </c>
      <c r="AR186" s="765" t="s">
        <v>3896</v>
      </c>
      <c r="AS186" s="641">
        <v>88264550</v>
      </c>
      <c r="AT186" s="48"/>
      <c r="AU186" s="48"/>
      <c r="AV186" s="29"/>
      <c r="AW186" s="166"/>
      <c r="AX186" s="48"/>
      <c r="AY186" s="29"/>
      <c r="AZ186" s="47"/>
      <c r="BA186" s="424"/>
      <c r="BB186" s="29"/>
      <c r="BC186" s="29"/>
      <c r="BD186" s="48"/>
      <c r="BE186" s="29"/>
      <c r="BF186" s="97"/>
      <c r="BG186" s="97"/>
      <c r="BI186" s="29"/>
      <c r="BJ186" s="48"/>
      <c r="BK186" s="29"/>
      <c r="BO186" s="424"/>
      <c r="BP186" s="424"/>
      <c r="BQ186" s="423"/>
      <c r="BR186" s="424"/>
      <c r="BS186" s="29"/>
      <c r="BT186" s="29"/>
      <c r="BU186" s="424"/>
      <c r="BV186" s="424"/>
      <c r="BW186" s="424"/>
      <c r="BX186" s="29"/>
      <c r="CA186" s="424"/>
      <c r="CB186" s="424"/>
      <c r="CC186" s="424"/>
      <c r="CD186" s="74"/>
      <c r="CH186" s="74"/>
      <c r="CI186" s="74"/>
      <c r="CJ186" s="50"/>
      <c r="CK186" s="80"/>
      <c r="CL186" s="219"/>
      <c r="CO186" s="50"/>
      <c r="CP186" s="220"/>
      <c r="CS186" s="219"/>
      <c r="CU186" s="219"/>
    </row>
    <row r="187" spans="1:100" ht="38.25" x14ac:dyDescent="0.25">
      <c r="A187" s="219" t="s">
        <v>3045</v>
      </c>
      <c r="B187" s="658">
        <f t="shared" si="53"/>
        <v>99</v>
      </c>
      <c r="C187" s="219" t="s">
        <v>3366</v>
      </c>
      <c r="D187" s="577" t="s">
        <v>3832</v>
      </c>
      <c r="E187" s="507" t="s">
        <v>3833</v>
      </c>
      <c r="F187" s="426">
        <v>42872</v>
      </c>
      <c r="G187" s="765" t="s">
        <v>1499</v>
      </c>
      <c r="H187" s="765" t="s">
        <v>1526</v>
      </c>
      <c r="I187" s="768" t="s">
        <v>2257</v>
      </c>
      <c r="J187" s="595" t="s">
        <v>3834</v>
      </c>
      <c r="K187" s="425">
        <v>181</v>
      </c>
      <c r="L187" s="47">
        <v>432332</v>
      </c>
      <c r="M187" s="595" t="s">
        <v>3027</v>
      </c>
      <c r="N187" s="787">
        <v>35380000</v>
      </c>
      <c r="O187" s="76" t="s">
        <v>3835</v>
      </c>
      <c r="P187" s="655" t="s">
        <v>3011</v>
      </c>
      <c r="Q187" s="762" t="s">
        <v>1480</v>
      </c>
      <c r="R187" s="764" t="s">
        <v>3742</v>
      </c>
      <c r="S187" s="193">
        <v>99</v>
      </c>
      <c r="T187" s="733">
        <v>42901</v>
      </c>
      <c r="U187" s="53">
        <v>42901</v>
      </c>
      <c r="W187" s="765" t="s">
        <v>1804</v>
      </c>
      <c r="X187" s="765" t="s">
        <v>3424</v>
      </c>
      <c r="Y187" s="765" t="s">
        <v>3272</v>
      </c>
      <c r="Z187" s="765" t="s">
        <v>3986</v>
      </c>
      <c r="AA187" s="115" t="s">
        <v>3987</v>
      </c>
      <c r="AC187" s="429">
        <v>129117</v>
      </c>
      <c r="AD187" s="426">
        <v>42901</v>
      </c>
      <c r="AE187" s="117"/>
      <c r="AF187" s="218">
        <v>35380000</v>
      </c>
      <c r="AG187" s="117"/>
      <c r="AH187" s="117"/>
      <c r="AI187" s="623">
        <f t="shared" si="58"/>
        <v>35380000</v>
      </c>
      <c r="AJ187" s="158"/>
      <c r="AK187" s="158"/>
      <c r="AL187" s="158"/>
      <c r="AM187" s="158"/>
      <c r="AN187" s="426"/>
      <c r="AO187" s="426">
        <v>42902</v>
      </c>
      <c r="AP187" s="426">
        <v>42993</v>
      </c>
      <c r="AQ187" s="7">
        <f t="shared" si="59"/>
        <v>91</v>
      </c>
      <c r="AR187" s="765" t="s">
        <v>3530</v>
      </c>
      <c r="AS187" s="641">
        <v>36551065</v>
      </c>
      <c r="CV187" s="221"/>
    </row>
    <row r="188" spans="1:100" ht="102.75" customHeight="1" x14ac:dyDescent="0.25">
      <c r="A188" s="219" t="s">
        <v>3045</v>
      </c>
      <c r="B188" s="658">
        <f t="shared" si="53"/>
        <v>42</v>
      </c>
      <c r="C188" s="219" t="s">
        <v>1609</v>
      </c>
      <c r="D188" s="577" t="s">
        <v>3836</v>
      </c>
      <c r="E188" s="507" t="s">
        <v>3102</v>
      </c>
      <c r="F188" s="426">
        <v>42871</v>
      </c>
      <c r="G188" s="765" t="s">
        <v>3038</v>
      </c>
      <c r="H188" s="765" t="s">
        <v>3038</v>
      </c>
      <c r="I188" s="768" t="s">
        <v>2257</v>
      </c>
      <c r="J188" s="595" t="s">
        <v>3837</v>
      </c>
      <c r="K188" s="425">
        <v>176</v>
      </c>
      <c r="L188" s="47">
        <v>781815</v>
      </c>
      <c r="M188" s="28" t="s">
        <v>3226</v>
      </c>
      <c r="N188" s="787">
        <v>10000000</v>
      </c>
      <c r="O188" s="76" t="s">
        <v>3838</v>
      </c>
      <c r="P188" s="656" t="s">
        <v>1598</v>
      </c>
      <c r="Q188" s="762" t="s">
        <v>1480</v>
      </c>
      <c r="R188" s="764" t="s">
        <v>3742</v>
      </c>
      <c r="S188" s="193">
        <v>42</v>
      </c>
      <c r="T188" s="752">
        <v>42888</v>
      </c>
      <c r="U188" s="53">
        <v>42888</v>
      </c>
      <c r="W188" s="765"/>
      <c r="X188" s="765"/>
      <c r="Y188" s="765"/>
      <c r="Z188" s="765" t="s">
        <v>4019</v>
      </c>
      <c r="AA188" s="404" t="s">
        <v>4020</v>
      </c>
      <c r="AC188" s="429">
        <v>120817</v>
      </c>
      <c r="AD188" s="426">
        <v>42888</v>
      </c>
      <c r="AE188" s="117"/>
      <c r="AF188" s="218">
        <v>10000000</v>
      </c>
      <c r="AG188" s="117"/>
      <c r="AH188" s="117"/>
      <c r="AI188" s="623">
        <f t="shared" si="58"/>
        <v>10000000</v>
      </c>
      <c r="AJ188" s="158"/>
      <c r="AK188" s="158"/>
      <c r="AL188" s="158"/>
      <c r="AM188" s="158"/>
      <c r="AN188" s="426"/>
      <c r="AO188" s="426">
        <v>42891</v>
      </c>
      <c r="AP188" s="426">
        <v>43100</v>
      </c>
      <c r="AQ188" s="7">
        <f t="shared" si="59"/>
        <v>209</v>
      </c>
      <c r="AR188" s="765" t="s">
        <v>4021</v>
      </c>
      <c r="AS188" s="641">
        <v>24338985</v>
      </c>
      <c r="AU188" s="50"/>
      <c r="AV188" s="76"/>
      <c r="AW188" s="53"/>
      <c r="AX188" s="50"/>
      <c r="AY188" s="91"/>
      <c r="AZ188" s="53"/>
      <c r="BA188" s="50"/>
      <c r="BC188" s="53"/>
      <c r="BD188" s="50"/>
      <c r="BE188" s="91"/>
      <c r="BG188" s="50"/>
      <c r="BI188" s="53"/>
      <c r="BJ188" s="50"/>
      <c r="BN188" s="92"/>
      <c r="BP188" s="402"/>
      <c r="BQ188" s="92"/>
      <c r="BR188" s="50"/>
      <c r="BS188" s="92"/>
      <c r="BU188" s="402"/>
      <c r="BV188" s="92"/>
      <c r="BW188" s="50"/>
      <c r="BX188" s="92"/>
      <c r="BZ188" s="402"/>
      <c r="CA188" s="92"/>
      <c r="CB188" s="50"/>
      <c r="CC188" s="93"/>
      <c r="CD188" s="53"/>
      <c r="CE188" s="76"/>
      <c r="CF188" s="50"/>
      <c r="CG188" s="93"/>
      <c r="CH188" s="94"/>
      <c r="CI188" s="95"/>
      <c r="CL188" s="219"/>
      <c r="CQ188" s="50"/>
      <c r="CR188" s="220"/>
      <c r="CS188" s="219"/>
      <c r="CT188" s="50"/>
      <c r="CU188" s="221"/>
    </row>
    <row r="189" spans="1:100" ht="66" customHeight="1" x14ac:dyDescent="0.25">
      <c r="A189" s="219" t="s">
        <v>2404</v>
      </c>
      <c r="B189" s="658">
        <f t="shared" si="53"/>
        <v>108</v>
      </c>
      <c r="C189" s="219" t="s">
        <v>1609</v>
      </c>
      <c r="D189" s="577" t="s">
        <v>3897</v>
      </c>
      <c r="E189" s="507" t="s">
        <v>7</v>
      </c>
      <c r="F189" s="426">
        <v>42886</v>
      </c>
      <c r="G189" s="760" t="s">
        <v>1590</v>
      </c>
      <c r="H189" s="760" t="s">
        <v>1934</v>
      </c>
      <c r="I189" s="765" t="s">
        <v>1743</v>
      </c>
      <c r="J189" s="595" t="s">
        <v>3898</v>
      </c>
      <c r="K189" s="429">
        <v>147</v>
      </c>
      <c r="L189" s="47">
        <v>531030</v>
      </c>
      <c r="M189" s="404" t="s">
        <v>3899</v>
      </c>
      <c r="N189" s="786">
        <v>540835000</v>
      </c>
      <c r="O189" s="423" t="s">
        <v>3900</v>
      </c>
      <c r="P189" s="656" t="s">
        <v>1939</v>
      </c>
      <c r="Q189" s="762" t="s">
        <v>1480</v>
      </c>
      <c r="R189" s="764" t="s">
        <v>3742</v>
      </c>
      <c r="S189" s="193">
        <v>108</v>
      </c>
      <c r="T189" s="310">
        <v>42933</v>
      </c>
      <c r="U189" s="310">
        <v>42933</v>
      </c>
      <c r="W189" s="765" t="s">
        <v>4123</v>
      </c>
      <c r="X189" s="765" t="s">
        <v>3272</v>
      </c>
      <c r="Y189" s="765" t="s">
        <v>3272</v>
      </c>
      <c r="Z189" s="765" t="s">
        <v>4124</v>
      </c>
      <c r="AA189" s="157" t="s">
        <v>4125</v>
      </c>
      <c r="AC189" s="425">
        <v>27317</v>
      </c>
      <c r="AD189" s="426" t="s">
        <v>4126</v>
      </c>
      <c r="AE189" s="117"/>
      <c r="AF189" s="163">
        <v>540835000</v>
      </c>
      <c r="AG189" s="117"/>
      <c r="AH189" s="117"/>
      <c r="AI189" s="623">
        <f t="shared" si="58"/>
        <v>540835000</v>
      </c>
      <c r="AJ189" s="158"/>
      <c r="AK189" s="158"/>
      <c r="AL189" s="158"/>
      <c r="AM189" s="158"/>
      <c r="AN189" s="426"/>
      <c r="AO189" s="758">
        <v>42933</v>
      </c>
      <c r="AP189" s="426">
        <v>43084</v>
      </c>
      <c r="AQ189" s="7">
        <f t="shared" si="59"/>
        <v>151</v>
      </c>
      <c r="AR189" s="765" t="s">
        <v>3856</v>
      </c>
      <c r="AS189" s="641">
        <v>79905768</v>
      </c>
      <c r="AT189" s="96"/>
      <c r="AU189" s="48"/>
      <c r="AV189" s="29"/>
      <c r="AW189" s="29"/>
      <c r="AX189" s="48"/>
      <c r="AY189" s="29"/>
      <c r="AZ189" s="47"/>
      <c r="BA189" s="424"/>
      <c r="BB189" s="29"/>
      <c r="BC189" s="29"/>
      <c r="BD189" s="48"/>
      <c r="BE189" s="29"/>
      <c r="BF189" s="97"/>
      <c r="BG189" s="97"/>
      <c r="BI189" s="29"/>
      <c r="BJ189" s="48"/>
      <c r="BK189" s="29"/>
      <c r="BO189" s="424"/>
      <c r="BP189" s="424"/>
      <c r="BQ189" s="424"/>
      <c r="BR189" s="424"/>
      <c r="BS189" s="29"/>
      <c r="BT189" s="424"/>
      <c r="BU189" s="424"/>
      <c r="BV189" s="424"/>
      <c r="BW189" s="424"/>
      <c r="BX189" s="29"/>
      <c r="CA189" s="424"/>
      <c r="CB189" s="424"/>
      <c r="CC189" s="424"/>
      <c r="CD189" s="74"/>
    </row>
    <row r="190" spans="1:100" ht="76.5" x14ac:dyDescent="0.25">
      <c r="A190" s="219" t="s">
        <v>3045</v>
      </c>
      <c r="B190" s="658">
        <f t="shared" si="53"/>
        <v>110</v>
      </c>
      <c r="C190" s="219" t="s">
        <v>3366</v>
      </c>
      <c r="D190" s="577" t="s">
        <v>3901</v>
      </c>
      <c r="E190" s="507" t="s">
        <v>2978</v>
      </c>
      <c r="F190" s="426">
        <v>42885</v>
      </c>
      <c r="G190" s="765" t="s">
        <v>1590</v>
      </c>
      <c r="H190" s="765" t="s">
        <v>1591</v>
      </c>
      <c r="I190" s="768" t="s">
        <v>2257</v>
      </c>
      <c r="J190" s="595" t="s">
        <v>3902</v>
      </c>
      <c r="K190" s="425">
        <v>162</v>
      </c>
      <c r="L190" s="47">
        <v>721515</v>
      </c>
      <c r="M190" s="28" t="s">
        <v>3903</v>
      </c>
      <c r="N190" s="787">
        <v>70467000</v>
      </c>
      <c r="O190" s="76" t="s">
        <v>3904</v>
      </c>
      <c r="P190" s="655" t="s">
        <v>1647</v>
      </c>
      <c r="Q190" s="289" t="s">
        <v>1480</v>
      </c>
      <c r="R190" s="764" t="s">
        <v>3742</v>
      </c>
      <c r="S190" s="193">
        <v>110</v>
      </c>
      <c r="T190" s="310">
        <v>42944</v>
      </c>
      <c r="U190" s="426">
        <v>42944</v>
      </c>
      <c r="W190" s="765" t="s">
        <v>3687</v>
      </c>
      <c r="X190" s="765" t="s">
        <v>1866</v>
      </c>
      <c r="Y190" s="765" t="s">
        <v>1866</v>
      </c>
      <c r="Z190" s="765" t="s">
        <v>4127</v>
      </c>
      <c r="AA190" s="157" t="s">
        <v>4128</v>
      </c>
      <c r="AC190" s="425">
        <v>154817</v>
      </c>
      <c r="AD190" s="426">
        <v>42944</v>
      </c>
      <c r="AE190" s="117"/>
      <c r="AF190" s="163">
        <v>70467000</v>
      </c>
      <c r="AG190" s="117"/>
      <c r="AH190" s="117"/>
      <c r="AI190" s="623">
        <f t="shared" si="58"/>
        <v>70467000</v>
      </c>
      <c r="AJ190" s="158" t="s">
        <v>4129</v>
      </c>
      <c r="AK190" s="619" t="s">
        <v>3990</v>
      </c>
      <c r="AL190" s="158" t="s">
        <v>4130</v>
      </c>
      <c r="AM190" s="758" t="s">
        <v>2071</v>
      </c>
      <c r="AN190" s="426">
        <v>42947</v>
      </c>
      <c r="AO190" s="426">
        <v>42944</v>
      </c>
      <c r="AP190" s="426">
        <v>43100</v>
      </c>
      <c r="AQ190" s="7">
        <f t="shared" si="59"/>
        <v>156</v>
      </c>
      <c r="AR190" s="765" t="s">
        <v>4131</v>
      </c>
      <c r="AS190" s="641">
        <v>79992963</v>
      </c>
      <c r="AT190" s="96"/>
      <c r="AU190" s="48"/>
      <c r="AV190" s="29"/>
      <c r="AW190" s="29"/>
      <c r="AX190" s="48"/>
      <c r="AY190" s="29"/>
      <c r="AZ190" s="47"/>
      <c r="BA190" s="424"/>
      <c r="BB190" s="29"/>
      <c r="BC190" s="29"/>
      <c r="BD190" s="48"/>
      <c r="BE190" s="29"/>
      <c r="BF190" s="97"/>
      <c r="BG190" s="97"/>
      <c r="BI190" s="29"/>
      <c r="BJ190" s="48"/>
      <c r="BK190" s="29"/>
      <c r="BO190" s="424"/>
      <c r="BP190" s="424"/>
      <c r="BQ190" s="424"/>
      <c r="BR190" s="424"/>
      <c r="BS190" s="29"/>
      <c r="BT190" s="424"/>
      <c r="BU190" s="424"/>
      <c r="BV190" s="424"/>
      <c r="BW190" s="424"/>
      <c r="BX190" s="29"/>
      <c r="CA190" s="424"/>
      <c r="CB190" s="424"/>
      <c r="CC190" s="424"/>
      <c r="CD190" s="74"/>
    </row>
    <row r="191" spans="1:100" ht="63.75" x14ac:dyDescent="0.25">
      <c r="A191" s="219" t="s">
        <v>2404</v>
      </c>
      <c r="B191" s="658">
        <f t="shared" si="53"/>
        <v>102</v>
      </c>
      <c r="C191" s="219" t="s">
        <v>3366</v>
      </c>
      <c r="D191" s="577" t="s">
        <v>3905</v>
      </c>
      <c r="E191" s="625" t="s">
        <v>3906</v>
      </c>
      <c r="F191" s="426">
        <v>42886</v>
      </c>
      <c r="G191" s="765" t="s">
        <v>1499</v>
      </c>
      <c r="H191" s="765" t="s">
        <v>1526</v>
      </c>
      <c r="I191" s="121" t="s">
        <v>3133</v>
      </c>
      <c r="J191" s="595" t="s">
        <v>3908</v>
      </c>
      <c r="K191" s="425">
        <v>182</v>
      </c>
      <c r="L191" s="47">
        <v>432323</v>
      </c>
      <c r="M191" s="595" t="s">
        <v>3027</v>
      </c>
      <c r="N191" s="787">
        <v>167108572</v>
      </c>
      <c r="O191" s="76" t="s">
        <v>3907</v>
      </c>
      <c r="P191" s="655" t="s">
        <v>3006</v>
      </c>
      <c r="Q191" s="289" t="s">
        <v>1480</v>
      </c>
      <c r="R191" s="764" t="s">
        <v>3742</v>
      </c>
      <c r="S191" s="193">
        <v>102</v>
      </c>
      <c r="T191" s="733">
        <v>42901</v>
      </c>
      <c r="U191" s="426">
        <v>42901</v>
      </c>
      <c r="W191" s="765" t="s">
        <v>1804</v>
      </c>
      <c r="X191" s="765" t="s">
        <v>3272</v>
      </c>
      <c r="Y191" s="765" t="s">
        <v>3272</v>
      </c>
      <c r="Z191" s="765" t="s">
        <v>2575</v>
      </c>
      <c r="AA191" s="115" t="s">
        <v>3988</v>
      </c>
      <c r="AC191" s="425">
        <v>129217</v>
      </c>
      <c r="AD191" s="426">
        <v>42901</v>
      </c>
      <c r="AE191" s="117"/>
      <c r="AF191" s="623">
        <v>167108572</v>
      </c>
      <c r="AG191" s="117"/>
      <c r="AH191" s="117"/>
      <c r="AI191" s="623">
        <f t="shared" si="58"/>
        <v>167108572</v>
      </c>
      <c r="AJ191" s="158" t="s">
        <v>3989</v>
      </c>
      <c r="AK191" s="89" t="s">
        <v>3990</v>
      </c>
      <c r="AL191" s="426" t="s">
        <v>3991</v>
      </c>
      <c r="AM191" s="426" t="s">
        <v>2071</v>
      </c>
      <c r="AN191" s="426">
        <v>42906</v>
      </c>
      <c r="AO191" s="426">
        <v>42901</v>
      </c>
      <c r="AP191" s="426">
        <v>43083</v>
      </c>
      <c r="AQ191" s="7">
        <f t="shared" si="59"/>
        <v>182</v>
      </c>
      <c r="AR191" s="765" t="s">
        <v>3674</v>
      </c>
      <c r="AS191" s="641">
        <v>52836662</v>
      </c>
      <c r="AT191" s="48"/>
      <c r="AU191" s="48"/>
      <c r="AV191" s="29"/>
      <c r="AW191" s="166"/>
      <c r="AX191" s="48"/>
      <c r="AY191" s="29"/>
      <c r="AZ191" s="47"/>
      <c r="BA191" s="424"/>
      <c r="BB191" s="29"/>
      <c r="BC191" s="29"/>
      <c r="BD191" s="48"/>
      <c r="BE191" s="29"/>
      <c r="BF191" s="97"/>
      <c r="BG191" s="97"/>
      <c r="BI191" s="29"/>
      <c r="BJ191" s="48"/>
      <c r="BK191" s="29"/>
      <c r="BO191" s="424"/>
      <c r="BP191" s="424"/>
      <c r="BQ191" s="423"/>
      <c r="BR191" s="424"/>
      <c r="BS191" s="29"/>
      <c r="BT191" s="29"/>
      <c r="BU191" s="424"/>
      <c r="BV191" s="424"/>
      <c r="BW191" s="424"/>
      <c r="BX191" s="29"/>
      <c r="CA191" s="424"/>
      <c r="CB191" s="424"/>
      <c r="CC191" s="424"/>
      <c r="CD191" s="74"/>
      <c r="CH191" s="74"/>
      <c r="CI191" s="74"/>
      <c r="CJ191" s="50"/>
      <c r="CK191" s="80"/>
      <c r="CL191" s="219"/>
      <c r="CO191" s="50"/>
      <c r="CP191" s="220"/>
      <c r="CS191" s="219"/>
      <c r="CU191" s="219"/>
    </row>
    <row r="192" spans="1:100" ht="63.75" x14ac:dyDescent="0.25">
      <c r="A192" s="738" t="s">
        <v>2404</v>
      </c>
      <c r="B192" s="658">
        <f t="shared" si="53"/>
        <v>103</v>
      </c>
      <c r="C192" s="219" t="s">
        <v>3366</v>
      </c>
      <c r="D192" s="577" t="s">
        <v>3909</v>
      </c>
      <c r="E192" s="507" t="s">
        <v>3910</v>
      </c>
      <c r="F192" s="739">
        <v>42886</v>
      </c>
      <c r="G192" s="765" t="s">
        <v>1499</v>
      </c>
      <c r="H192" s="760" t="s">
        <v>3126</v>
      </c>
      <c r="I192" s="765" t="s">
        <v>3326</v>
      </c>
      <c r="J192" s="595" t="s">
        <v>3911</v>
      </c>
      <c r="K192" s="425">
        <v>184</v>
      </c>
      <c r="L192" s="47">
        <v>811118</v>
      </c>
      <c r="M192" s="28" t="s">
        <v>3912</v>
      </c>
      <c r="N192" s="787">
        <v>15000000</v>
      </c>
      <c r="O192" s="76" t="s">
        <v>3913</v>
      </c>
      <c r="P192" s="655" t="s">
        <v>3006</v>
      </c>
      <c r="Q192" s="762" t="s">
        <v>1480</v>
      </c>
      <c r="R192" s="764" t="s">
        <v>3742</v>
      </c>
      <c r="S192" s="193">
        <v>103</v>
      </c>
      <c r="T192" s="733">
        <v>42901</v>
      </c>
      <c r="U192" s="426">
        <v>42901</v>
      </c>
      <c r="W192" s="765" t="s">
        <v>3687</v>
      </c>
      <c r="X192" s="765" t="s">
        <v>3272</v>
      </c>
      <c r="Y192" s="765" t="s">
        <v>3272</v>
      </c>
      <c r="Z192" s="765" t="s">
        <v>3992</v>
      </c>
      <c r="AA192" s="115" t="s">
        <v>3993</v>
      </c>
      <c r="AC192" s="425">
        <v>129317</v>
      </c>
      <c r="AD192" s="426">
        <v>42901</v>
      </c>
      <c r="AE192" s="88"/>
      <c r="AF192" s="163">
        <v>2500000</v>
      </c>
      <c r="AG192" s="163"/>
      <c r="AH192" s="163"/>
      <c r="AI192" s="623">
        <f t="shared" si="58"/>
        <v>2500000</v>
      </c>
      <c r="AJ192" s="630" t="s">
        <v>3989</v>
      </c>
      <c r="AK192" s="619" t="s">
        <v>3990</v>
      </c>
      <c r="AL192" s="158" t="s">
        <v>4012</v>
      </c>
      <c r="AM192" s="158"/>
      <c r="AN192" s="426"/>
      <c r="AO192" s="426">
        <v>42901</v>
      </c>
      <c r="AP192" s="426">
        <v>43083</v>
      </c>
      <c r="AQ192" s="7">
        <f t="shared" si="59"/>
        <v>182</v>
      </c>
      <c r="AR192" s="765" t="s">
        <v>1408</v>
      </c>
      <c r="AS192" s="8">
        <v>1087989085</v>
      </c>
      <c r="AT192" s="48"/>
      <c r="AU192" s="48"/>
      <c r="AV192" s="29"/>
      <c r="AW192" s="49"/>
      <c r="AX192" s="48"/>
      <c r="AY192" s="29"/>
      <c r="AZ192" s="47"/>
      <c r="BA192" s="424"/>
      <c r="BB192" s="29"/>
      <c r="BC192" s="29"/>
      <c r="BD192" s="48"/>
      <c r="BE192" s="29"/>
      <c r="BF192" s="97"/>
      <c r="BG192" s="97"/>
      <c r="BI192" s="29"/>
      <c r="BJ192" s="48"/>
      <c r="BK192" s="29"/>
    </row>
    <row r="193" spans="1:101" ht="63.75" x14ac:dyDescent="0.25">
      <c r="A193" s="219" t="s">
        <v>3045</v>
      </c>
      <c r="B193" s="658">
        <f t="shared" si="53"/>
        <v>109</v>
      </c>
      <c r="C193" s="423" t="s">
        <v>1610</v>
      </c>
      <c r="D193" s="647" t="s">
        <v>3914</v>
      </c>
      <c r="E193" s="507" t="s">
        <v>2981</v>
      </c>
      <c r="F193" s="426">
        <v>43100</v>
      </c>
      <c r="G193" s="765" t="s">
        <v>1590</v>
      </c>
      <c r="H193" s="765" t="s">
        <v>1591</v>
      </c>
      <c r="I193" s="765" t="s">
        <v>3915</v>
      </c>
      <c r="J193" s="610" t="s">
        <v>3916</v>
      </c>
      <c r="K193" s="425">
        <v>183</v>
      </c>
      <c r="L193" s="47">
        <v>321519</v>
      </c>
      <c r="M193" s="610" t="s">
        <v>3917</v>
      </c>
      <c r="N193" s="787">
        <v>122070000</v>
      </c>
      <c r="O193" s="76" t="s">
        <v>3918</v>
      </c>
      <c r="P193" s="655" t="s">
        <v>3006</v>
      </c>
      <c r="Q193" s="762" t="s">
        <v>1480</v>
      </c>
      <c r="R193" s="764" t="s">
        <v>3742</v>
      </c>
      <c r="S193" s="195">
        <v>109</v>
      </c>
      <c r="T193" s="733">
        <v>42942</v>
      </c>
      <c r="U193" s="733">
        <v>42942</v>
      </c>
      <c r="W193" s="765" t="s">
        <v>1804</v>
      </c>
      <c r="X193" s="765" t="s">
        <v>3272</v>
      </c>
      <c r="Y193" s="765" t="s">
        <v>3272</v>
      </c>
      <c r="Z193" s="765" t="s">
        <v>4014</v>
      </c>
      <c r="AA193" s="157" t="s">
        <v>4015</v>
      </c>
      <c r="AC193" s="425">
        <v>153417</v>
      </c>
      <c r="AD193" s="733">
        <v>42942</v>
      </c>
      <c r="AE193" s="117"/>
      <c r="AF193" s="117">
        <v>122069129</v>
      </c>
      <c r="AG193" s="117"/>
      <c r="AH193" s="117"/>
      <c r="AI193" s="623">
        <f t="shared" si="58"/>
        <v>122069129</v>
      </c>
      <c r="AJ193" s="630" t="s">
        <v>3989</v>
      </c>
      <c r="AK193" s="619" t="s">
        <v>3990</v>
      </c>
      <c r="AL193" s="630" t="s">
        <v>4012</v>
      </c>
      <c r="AM193" s="158"/>
      <c r="AN193" s="426"/>
      <c r="AO193" s="426">
        <v>42942</v>
      </c>
      <c r="AP193" s="426">
        <v>43003</v>
      </c>
      <c r="AQ193" s="7">
        <f t="shared" si="59"/>
        <v>61</v>
      </c>
      <c r="AR193" s="765" t="s">
        <v>4018</v>
      </c>
      <c r="AS193" s="641">
        <v>1013582696</v>
      </c>
      <c r="AT193" s="48"/>
      <c r="AU193" s="48"/>
      <c r="AV193" s="29"/>
      <c r="AW193" s="49"/>
      <c r="AX193" s="48"/>
      <c r="AY193" s="29"/>
      <c r="AZ193" s="47"/>
      <c r="BA193" s="424"/>
      <c r="BB193" s="29"/>
      <c r="BC193" s="29"/>
      <c r="BD193" s="48"/>
      <c r="BE193" s="29"/>
      <c r="BF193" s="97"/>
      <c r="BG193" s="97"/>
      <c r="BI193" s="29"/>
      <c r="BJ193" s="48"/>
      <c r="BK193" s="29"/>
    </row>
    <row r="194" spans="1:101" ht="25.5" x14ac:dyDescent="0.25">
      <c r="A194" s="219" t="s">
        <v>2404</v>
      </c>
      <c r="B194" s="737">
        <f t="shared" ref="B194:B213" si="60">(S194)</f>
        <v>16805</v>
      </c>
      <c r="C194" s="738" t="s">
        <v>2284</v>
      </c>
      <c r="D194" s="331" t="s">
        <v>3920</v>
      </c>
      <c r="E194" s="126">
        <v>30327</v>
      </c>
      <c r="F194" s="426"/>
      <c r="G194" s="760" t="s">
        <v>1590</v>
      </c>
      <c r="H194" s="760" t="s">
        <v>3802</v>
      </c>
      <c r="I194" s="765"/>
      <c r="J194" s="610" t="s">
        <v>3747</v>
      </c>
      <c r="K194" s="737">
        <v>121</v>
      </c>
      <c r="L194" s="611">
        <v>441031</v>
      </c>
      <c r="M194" s="610" t="s">
        <v>3740</v>
      </c>
      <c r="N194" s="787">
        <v>775523</v>
      </c>
      <c r="O194" s="740" t="s">
        <v>3741</v>
      </c>
      <c r="P194" s="656" t="s">
        <v>2610</v>
      </c>
      <c r="Q194" s="289"/>
      <c r="R194" s="764" t="s">
        <v>3742</v>
      </c>
      <c r="S194" s="193">
        <v>16805</v>
      </c>
      <c r="T194" s="752">
        <v>42857</v>
      </c>
      <c r="U194" s="426"/>
      <c r="W194" s="765"/>
      <c r="X194" s="765"/>
      <c r="Y194" s="765"/>
      <c r="Z194" s="765" t="s">
        <v>4056</v>
      </c>
      <c r="AA194" s="622" t="s">
        <v>4057</v>
      </c>
      <c r="AD194" s="426"/>
      <c r="AE194" s="117"/>
      <c r="AF194" s="157"/>
      <c r="AG194" s="117"/>
      <c r="AH194" s="117"/>
      <c r="AI194" s="623">
        <f t="shared" si="58"/>
        <v>0</v>
      </c>
      <c r="AJ194" s="158"/>
      <c r="AK194" s="158"/>
      <c r="AL194" s="158"/>
      <c r="AM194" s="158"/>
      <c r="AN194" s="426"/>
      <c r="AO194" s="426">
        <v>42857</v>
      </c>
      <c r="AP194" s="752">
        <v>43100</v>
      </c>
      <c r="AQ194" s="7">
        <f t="shared" si="59"/>
        <v>243</v>
      </c>
      <c r="AR194" s="765" t="s">
        <v>3685</v>
      </c>
      <c r="AS194" s="641">
        <v>64551804</v>
      </c>
      <c r="AT194" s="48"/>
      <c r="AU194" s="48"/>
      <c r="AV194" s="29"/>
      <c r="AW194" s="166"/>
      <c r="AX194" s="48"/>
      <c r="AY194" s="29"/>
      <c r="AZ194" s="47"/>
      <c r="BA194" s="424"/>
      <c r="BB194" s="29"/>
      <c r="BC194" s="29"/>
      <c r="BD194" s="48"/>
      <c r="BE194" s="29"/>
      <c r="BF194" s="97"/>
      <c r="BG194" s="97"/>
      <c r="BI194" s="29"/>
      <c r="BJ194" s="48"/>
      <c r="BK194" s="29"/>
      <c r="BO194" s="424"/>
      <c r="BP194" s="424"/>
      <c r="BQ194" s="423"/>
      <c r="BR194" s="424"/>
      <c r="BS194" s="29"/>
      <c r="BT194" s="29"/>
      <c r="BU194" s="424"/>
      <c r="BV194" s="424"/>
      <c r="BW194" s="424"/>
      <c r="BX194" s="29"/>
      <c r="CA194" s="424"/>
      <c r="CB194" s="424"/>
      <c r="CC194" s="424"/>
      <c r="CD194" s="74"/>
      <c r="CH194" s="74"/>
      <c r="CI194" s="74"/>
      <c r="CJ194" s="50"/>
      <c r="CK194" s="80"/>
      <c r="CL194" s="80"/>
      <c r="CM194" s="82"/>
      <c r="CN194" s="82"/>
      <c r="CO194" s="98"/>
      <c r="CP194" s="82"/>
      <c r="CQ194" s="99"/>
      <c r="CR194" s="99"/>
      <c r="CS194" s="100"/>
      <c r="CU194" s="99"/>
      <c r="CV194" s="162"/>
      <c r="CW194" s="50"/>
    </row>
    <row r="195" spans="1:101" ht="51.75" customHeight="1" x14ac:dyDescent="0.25">
      <c r="A195" s="219" t="s">
        <v>2404</v>
      </c>
      <c r="B195" s="429">
        <f t="shared" si="60"/>
        <v>16806</v>
      </c>
      <c r="C195" s="219" t="s">
        <v>2284</v>
      </c>
      <c r="D195" s="647" t="s">
        <v>3921</v>
      </c>
      <c r="E195" s="264">
        <v>30322</v>
      </c>
      <c r="F195" s="426"/>
      <c r="G195" s="760" t="s">
        <v>1590</v>
      </c>
      <c r="H195" s="760" t="s">
        <v>3802</v>
      </c>
      <c r="I195" s="765"/>
      <c r="J195" s="610" t="s">
        <v>3747</v>
      </c>
      <c r="K195" s="737">
        <v>121</v>
      </c>
      <c r="L195" s="611">
        <v>441031</v>
      </c>
      <c r="M195" s="610" t="s">
        <v>3740</v>
      </c>
      <c r="N195" s="787">
        <v>1392300</v>
      </c>
      <c r="O195" s="740" t="s">
        <v>3741</v>
      </c>
      <c r="P195" s="656" t="s">
        <v>2610</v>
      </c>
      <c r="Q195" s="762"/>
      <c r="R195" s="764" t="s">
        <v>3742</v>
      </c>
      <c r="S195" s="193">
        <v>16806</v>
      </c>
      <c r="T195" s="752">
        <v>42857</v>
      </c>
      <c r="U195" s="426"/>
      <c r="W195" s="765"/>
      <c r="X195" s="765"/>
      <c r="Y195" s="765"/>
      <c r="Z195" s="765" t="s">
        <v>4059</v>
      </c>
      <c r="AA195" s="622" t="s">
        <v>4058</v>
      </c>
      <c r="AD195" s="426"/>
      <c r="AE195" s="117"/>
      <c r="AF195" s="117"/>
      <c r="AG195" s="117"/>
      <c r="AH195" s="117"/>
      <c r="AI195" s="623">
        <f t="shared" si="58"/>
        <v>0</v>
      </c>
      <c r="AJ195" s="158"/>
      <c r="AK195" s="158"/>
      <c r="AL195" s="158"/>
      <c r="AM195" s="158"/>
      <c r="AN195" s="426"/>
      <c r="AO195" s="752">
        <v>42857</v>
      </c>
      <c r="AP195" s="752">
        <v>43100</v>
      </c>
      <c r="AQ195" s="7">
        <f t="shared" si="59"/>
        <v>243</v>
      </c>
      <c r="AR195" s="765" t="s">
        <v>3685</v>
      </c>
      <c r="AS195" s="641">
        <v>64551804</v>
      </c>
      <c r="AU195" s="50"/>
      <c r="AV195" s="76"/>
      <c r="AW195" s="53"/>
      <c r="AX195" s="50"/>
      <c r="AY195" s="91"/>
      <c r="AZ195" s="53"/>
      <c r="BA195" s="50"/>
      <c r="BC195" s="53"/>
      <c r="BD195" s="50"/>
      <c r="BE195" s="91"/>
      <c r="BG195" s="50"/>
      <c r="BI195" s="53"/>
      <c r="BJ195" s="50"/>
      <c r="BN195" s="92"/>
      <c r="BP195" s="402"/>
      <c r="BQ195" s="92"/>
      <c r="BR195" s="50"/>
      <c r="BS195" s="92"/>
      <c r="BU195" s="402"/>
      <c r="BV195" s="92"/>
      <c r="BW195" s="50"/>
      <c r="BX195" s="92"/>
      <c r="BZ195" s="402"/>
      <c r="CA195" s="92"/>
      <c r="CB195" s="50"/>
      <c r="CC195" s="93"/>
      <c r="CD195" s="53"/>
      <c r="CE195" s="76"/>
      <c r="CF195" s="50"/>
      <c r="CG195" s="93"/>
      <c r="CH195" s="94"/>
      <c r="CI195" s="95"/>
      <c r="CL195" s="219"/>
      <c r="CQ195" s="50"/>
      <c r="CR195" s="220"/>
      <c r="CS195" s="219"/>
      <c r="CT195" s="50"/>
      <c r="CU195" s="221"/>
    </row>
    <row r="196" spans="1:101" ht="25.5" customHeight="1" x14ac:dyDescent="0.25">
      <c r="A196" s="219" t="s">
        <v>2404</v>
      </c>
      <c r="B196" s="429">
        <f t="shared" si="60"/>
        <v>16831</v>
      </c>
      <c r="C196" s="219" t="s">
        <v>2284</v>
      </c>
      <c r="D196" s="647" t="s">
        <v>3922</v>
      </c>
      <c r="E196" s="264">
        <v>30362</v>
      </c>
      <c r="F196" s="92"/>
      <c r="G196" s="760" t="s">
        <v>1590</v>
      </c>
      <c r="H196" s="760" t="s">
        <v>3802</v>
      </c>
      <c r="I196" s="765"/>
      <c r="J196" s="610" t="s">
        <v>3747</v>
      </c>
      <c r="K196" s="737">
        <v>121</v>
      </c>
      <c r="L196" s="611">
        <v>441031</v>
      </c>
      <c r="M196" s="610" t="s">
        <v>3740</v>
      </c>
      <c r="N196" s="787">
        <v>742602</v>
      </c>
      <c r="O196" s="740" t="s">
        <v>3741</v>
      </c>
      <c r="P196" s="656" t="s">
        <v>2610</v>
      </c>
      <c r="Q196" s="762"/>
      <c r="R196" s="764" t="s">
        <v>3742</v>
      </c>
      <c r="S196" s="195">
        <v>16831</v>
      </c>
      <c r="T196" s="752">
        <v>42857</v>
      </c>
      <c r="W196" s="765"/>
      <c r="X196" s="765"/>
      <c r="Y196" s="765"/>
      <c r="Z196" s="765" t="s">
        <v>4060</v>
      </c>
      <c r="AA196" s="157" t="s">
        <v>3752</v>
      </c>
      <c r="AD196" s="426"/>
      <c r="AE196" s="117"/>
      <c r="AF196" s="117"/>
      <c r="AG196" s="117"/>
      <c r="AH196" s="117"/>
      <c r="AI196" s="623">
        <f t="shared" si="58"/>
        <v>0</v>
      </c>
      <c r="AJ196" s="158"/>
      <c r="AK196" s="158"/>
      <c r="AL196" s="158"/>
      <c r="AM196" s="158"/>
      <c r="AN196" s="426"/>
      <c r="AO196" s="426">
        <v>42859</v>
      </c>
      <c r="AP196" s="752">
        <v>43100</v>
      </c>
      <c r="AQ196" s="7">
        <f t="shared" si="59"/>
        <v>241</v>
      </c>
      <c r="AR196" s="765" t="s">
        <v>3685</v>
      </c>
      <c r="AS196" s="641">
        <v>64551804</v>
      </c>
    </row>
    <row r="197" spans="1:101" ht="69" customHeight="1" x14ac:dyDescent="0.25">
      <c r="A197" s="219" t="s">
        <v>2404</v>
      </c>
      <c r="B197" s="429">
        <f t="shared" si="60"/>
        <v>16832</v>
      </c>
      <c r="C197" s="738" t="s">
        <v>2284</v>
      </c>
      <c r="D197" s="647" t="s">
        <v>3923</v>
      </c>
      <c r="E197" s="264">
        <v>30359</v>
      </c>
      <c r="F197" s="426"/>
      <c r="G197" s="760" t="s">
        <v>1590</v>
      </c>
      <c r="H197" s="760" t="s">
        <v>3802</v>
      </c>
      <c r="I197" s="765"/>
      <c r="J197" s="610" t="s">
        <v>3747</v>
      </c>
      <c r="K197" s="737">
        <v>121</v>
      </c>
      <c r="L197" s="611">
        <v>441031</v>
      </c>
      <c r="M197" s="610" t="s">
        <v>3740</v>
      </c>
      <c r="N197" s="786">
        <v>760010</v>
      </c>
      <c r="O197" s="740" t="s">
        <v>3741</v>
      </c>
      <c r="P197" s="656" t="s">
        <v>2610</v>
      </c>
      <c r="Q197" s="762"/>
      <c r="R197" s="764" t="s">
        <v>3742</v>
      </c>
      <c r="S197" s="193">
        <v>16832</v>
      </c>
      <c r="T197" s="752">
        <v>42857</v>
      </c>
      <c r="U197" s="426"/>
      <c r="W197" s="765"/>
      <c r="X197" s="765"/>
      <c r="Y197" s="765"/>
      <c r="Z197" s="765" t="s">
        <v>4060</v>
      </c>
      <c r="AA197" s="157" t="s">
        <v>3752</v>
      </c>
      <c r="AC197" s="425"/>
      <c r="AD197" s="426"/>
      <c r="AE197" s="117"/>
      <c r="AF197" s="163"/>
      <c r="AG197" s="117"/>
      <c r="AH197" s="117"/>
      <c r="AI197" s="623">
        <f t="shared" si="58"/>
        <v>0</v>
      </c>
      <c r="AJ197" s="158"/>
      <c r="AK197" s="158"/>
      <c r="AL197" s="158"/>
      <c r="AM197" s="158"/>
      <c r="AN197" s="426"/>
      <c r="AO197" s="426">
        <v>42858</v>
      </c>
      <c r="AP197" s="752">
        <v>43100</v>
      </c>
      <c r="AQ197" s="7">
        <f t="shared" si="59"/>
        <v>242</v>
      </c>
      <c r="AR197" s="765" t="s">
        <v>3685</v>
      </c>
      <c r="AS197" s="641">
        <v>64551804</v>
      </c>
      <c r="AT197" s="96"/>
      <c r="AU197" s="48"/>
      <c r="AV197" s="29"/>
      <c r="AW197" s="29"/>
      <c r="AX197" s="48"/>
      <c r="AY197" s="29"/>
      <c r="AZ197" s="47"/>
      <c r="BA197" s="424"/>
      <c r="BB197" s="29"/>
      <c r="BC197" s="29"/>
      <c r="BD197" s="48"/>
      <c r="BE197" s="29"/>
      <c r="BF197" s="97"/>
      <c r="BG197" s="97"/>
      <c r="BI197" s="29"/>
      <c r="BJ197" s="48"/>
      <c r="BK197" s="29"/>
      <c r="BO197" s="424"/>
      <c r="BP197" s="424"/>
      <c r="BQ197" s="424"/>
      <c r="BR197" s="424"/>
      <c r="BS197" s="29"/>
      <c r="BT197" s="424"/>
      <c r="BU197" s="424"/>
      <c r="BV197" s="424"/>
      <c r="BW197" s="424"/>
      <c r="BX197" s="29"/>
      <c r="CA197" s="424"/>
      <c r="CB197" s="424"/>
      <c r="CC197" s="424"/>
      <c r="CD197" s="74"/>
    </row>
    <row r="198" spans="1:101" ht="69" customHeight="1" x14ac:dyDescent="0.25">
      <c r="A198" s="738" t="s">
        <v>2404</v>
      </c>
      <c r="B198" s="429">
        <f t="shared" si="60"/>
        <v>16833</v>
      </c>
      <c r="C198" s="738" t="s">
        <v>2284</v>
      </c>
      <c r="D198" s="647" t="s">
        <v>3924</v>
      </c>
      <c r="E198" s="264">
        <v>30358</v>
      </c>
      <c r="F198" s="426"/>
      <c r="G198" s="760" t="s">
        <v>1590</v>
      </c>
      <c r="H198" s="760" t="s">
        <v>3802</v>
      </c>
      <c r="I198" s="765"/>
      <c r="J198" s="610" t="s">
        <v>3747</v>
      </c>
      <c r="K198" s="737">
        <v>121</v>
      </c>
      <c r="L198" s="611">
        <v>441031</v>
      </c>
      <c r="M198" s="610" t="s">
        <v>3740</v>
      </c>
      <c r="N198" s="786">
        <v>678611</v>
      </c>
      <c r="O198" s="740" t="s">
        <v>3741</v>
      </c>
      <c r="P198" s="656" t="s">
        <v>2610</v>
      </c>
      <c r="Q198" s="762"/>
      <c r="R198" s="764" t="s">
        <v>3742</v>
      </c>
      <c r="S198" s="193">
        <v>16833</v>
      </c>
      <c r="T198" s="752">
        <v>42857</v>
      </c>
      <c r="U198" s="426"/>
      <c r="W198" s="765"/>
      <c r="X198" s="765"/>
      <c r="Y198" s="765"/>
      <c r="Z198" s="765" t="s">
        <v>4061</v>
      </c>
      <c r="AA198" s="157" t="s">
        <v>3752</v>
      </c>
      <c r="AC198" s="425"/>
      <c r="AD198" s="426"/>
      <c r="AE198" s="117"/>
      <c r="AF198" s="163"/>
      <c r="AG198" s="117"/>
      <c r="AH198" s="117"/>
      <c r="AI198" s="623">
        <f t="shared" si="58"/>
        <v>0</v>
      </c>
      <c r="AJ198" s="158"/>
      <c r="AK198" s="158"/>
      <c r="AL198" s="158"/>
      <c r="AM198" s="158"/>
      <c r="AN198" s="426"/>
      <c r="AO198" s="752">
        <v>42858</v>
      </c>
      <c r="AP198" s="752">
        <v>43100</v>
      </c>
      <c r="AQ198" s="7">
        <f t="shared" si="59"/>
        <v>242</v>
      </c>
      <c r="AR198" s="765" t="s">
        <v>3685</v>
      </c>
      <c r="AS198" s="641">
        <v>64551804</v>
      </c>
      <c r="AT198" s="96"/>
      <c r="AU198" s="48"/>
      <c r="AV198" s="29"/>
      <c r="AW198" s="29"/>
      <c r="AX198" s="48"/>
      <c r="AY198" s="29"/>
      <c r="AZ198" s="47"/>
      <c r="BA198" s="424"/>
      <c r="BB198" s="29"/>
      <c r="BC198" s="29"/>
      <c r="BD198" s="48"/>
      <c r="BE198" s="29"/>
      <c r="BF198" s="97"/>
      <c r="BG198" s="97"/>
      <c r="BI198" s="29"/>
      <c r="BJ198" s="48"/>
      <c r="BK198" s="29"/>
      <c r="BO198" s="424"/>
      <c r="BP198" s="424"/>
      <c r="BQ198" s="424"/>
      <c r="BR198" s="424"/>
      <c r="BS198" s="29"/>
      <c r="BT198" s="424"/>
      <c r="BU198" s="424"/>
      <c r="BV198" s="424"/>
      <c r="BW198" s="424"/>
      <c r="BX198" s="29"/>
      <c r="CA198" s="424"/>
      <c r="CB198" s="424"/>
      <c r="CC198" s="424"/>
      <c r="CD198" s="74"/>
    </row>
    <row r="199" spans="1:101" ht="63.75" customHeight="1" x14ac:dyDescent="0.25">
      <c r="A199" s="738" t="s">
        <v>2404</v>
      </c>
      <c r="B199" s="429">
        <f t="shared" si="60"/>
        <v>16834</v>
      </c>
      <c r="C199" s="738" t="s">
        <v>2284</v>
      </c>
      <c r="D199" s="647" t="s">
        <v>3925</v>
      </c>
      <c r="E199" s="126">
        <v>30356</v>
      </c>
      <c r="F199" s="426"/>
      <c r="G199" s="760" t="s">
        <v>1590</v>
      </c>
      <c r="H199" s="760" t="s">
        <v>3802</v>
      </c>
      <c r="I199" s="765"/>
      <c r="J199" s="610" t="s">
        <v>3747</v>
      </c>
      <c r="K199" s="737">
        <v>121</v>
      </c>
      <c r="L199" s="611">
        <v>441031</v>
      </c>
      <c r="M199" s="610" t="s">
        <v>3740</v>
      </c>
      <c r="N199" s="787">
        <v>691323</v>
      </c>
      <c r="O199" s="740" t="s">
        <v>3741</v>
      </c>
      <c r="P199" s="656" t="s">
        <v>2610</v>
      </c>
      <c r="Q199" s="762"/>
      <c r="R199" s="764" t="s">
        <v>3742</v>
      </c>
      <c r="S199" s="195">
        <v>16834</v>
      </c>
      <c r="T199" s="752">
        <v>42857</v>
      </c>
      <c r="W199" s="765"/>
      <c r="X199" s="765"/>
      <c r="Y199" s="765"/>
      <c r="Z199" s="765" t="s">
        <v>4056</v>
      </c>
      <c r="AA199" s="622" t="s">
        <v>4057</v>
      </c>
      <c r="AD199" s="426"/>
      <c r="AE199" s="117"/>
      <c r="AF199" s="218"/>
      <c r="AG199" s="117"/>
      <c r="AH199" s="117"/>
      <c r="AI199" s="623">
        <f t="shared" si="58"/>
        <v>0</v>
      </c>
      <c r="AJ199" s="158"/>
      <c r="AK199" s="158"/>
      <c r="AL199" s="158"/>
      <c r="AM199" s="158"/>
      <c r="AN199" s="426"/>
      <c r="AO199" s="752">
        <v>42858</v>
      </c>
      <c r="AP199" s="752">
        <v>43100</v>
      </c>
      <c r="AQ199" s="7">
        <f t="shared" si="59"/>
        <v>242</v>
      </c>
      <c r="AR199" s="765" t="s">
        <v>3685</v>
      </c>
      <c r="AS199" s="641">
        <v>64551804</v>
      </c>
    </row>
    <row r="200" spans="1:101" ht="38.25" x14ac:dyDescent="0.25">
      <c r="A200" s="738" t="s">
        <v>2404</v>
      </c>
      <c r="B200" s="429">
        <f t="shared" si="60"/>
        <v>16941</v>
      </c>
      <c r="C200" s="738" t="s">
        <v>2284</v>
      </c>
      <c r="D200" s="647" t="s">
        <v>3926</v>
      </c>
      <c r="E200" s="126">
        <v>30532</v>
      </c>
      <c r="F200" s="426"/>
      <c r="G200" s="760" t="s">
        <v>1590</v>
      </c>
      <c r="H200" s="760" t="s">
        <v>3802</v>
      </c>
      <c r="I200" s="765"/>
      <c r="J200" s="610" t="s">
        <v>3747</v>
      </c>
      <c r="K200" s="737">
        <v>121</v>
      </c>
      <c r="L200" s="611">
        <v>441031</v>
      </c>
      <c r="M200" s="610" t="s">
        <v>3740</v>
      </c>
      <c r="N200" s="787">
        <v>2771486</v>
      </c>
      <c r="O200" s="740" t="s">
        <v>3741</v>
      </c>
      <c r="P200" s="656" t="s">
        <v>2610</v>
      </c>
      <c r="Q200" s="762"/>
      <c r="R200" s="764" t="s">
        <v>3742</v>
      </c>
      <c r="S200" s="193">
        <v>16941</v>
      </c>
      <c r="T200" s="752">
        <v>42860</v>
      </c>
      <c r="U200" s="426"/>
      <c r="W200" s="765"/>
      <c r="X200" s="765"/>
      <c r="Y200" s="765"/>
      <c r="Z200" s="765" t="s">
        <v>4060</v>
      </c>
      <c r="AA200" s="157" t="s">
        <v>3752</v>
      </c>
      <c r="AD200" s="426"/>
      <c r="AE200" s="117"/>
      <c r="AF200" s="157"/>
      <c r="AG200" s="117"/>
      <c r="AH200" s="117"/>
      <c r="AI200" s="623">
        <f t="shared" si="58"/>
        <v>0</v>
      </c>
      <c r="AJ200" s="158"/>
      <c r="AK200" s="158"/>
      <c r="AL200" s="158"/>
      <c r="AM200" s="158"/>
      <c r="AN200" s="426"/>
      <c r="AO200" s="426">
        <v>42860</v>
      </c>
      <c r="AP200" s="752">
        <v>43100</v>
      </c>
      <c r="AQ200" s="7">
        <f t="shared" si="59"/>
        <v>240</v>
      </c>
      <c r="AR200" s="765" t="s">
        <v>3685</v>
      </c>
      <c r="AS200" s="641">
        <v>64551804</v>
      </c>
      <c r="AT200" s="48"/>
      <c r="AU200" s="48"/>
      <c r="AV200" s="29"/>
      <c r="AW200" s="166"/>
      <c r="AX200" s="48"/>
      <c r="AY200" s="29"/>
      <c r="AZ200" s="47"/>
      <c r="BA200" s="424"/>
      <c r="BB200" s="29"/>
      <c r="BC200" s="29"/>
      <c r="BD200" s="48"/>
      <c r="BE200" s="29"/>
      <c r="BF200" s="97"/>
      <c r="BG200" s="97"/>
      <c r="BI200" s="29"/>
      <c r="BJ200" s="48"/>
      <c r="BK200" s="29"/>
      <c r="BO200" s="424"/>
      <c r="BP200" s="424"/>
      <c r="BQ200" s="423"/>
      <c r="BR200" s="424"/>
      <c r="BS200" s="29"/>
      <c r="BT200" s="29"/>
      <c r="BU200" s="424"/>
      <c r="BV200" s="424"/>
      <c r="BW200" s="424"/>
      <c r="BX200" s="29"/>
      <c r="CA200" s="424"/>
      <c r="CB200" s="424"/>
      <c r="CC200" s="424"/>
      <c r="CD200" s="74"/>
      <c r="CH200" s="74"/>
      <c r="CI200" s="74"/>
      <c r="CJ200" s="50"/>
      <c r="CK200" s="80"/>
      <c r="CL200" s="80"/>
      <c r="CM200" s="82"/>
      <c r="CN200" s="82"/>
      <c r="CO200" s="98"/>
      <c r="CP200" s="82"/>
      <c r="CQ200" s="99"/>
      <c r="CR200" s="99"/>
      <c r="CS200" s="100"/>
      <c r="CU200" s="99"/>
      <c r="CV200" s="162"/>
      <c r="CW200" s="50"/>
    </row>
    <row r="201" spans="1:101" ht="97.5" customHeight="1" x14ac:dyDescent="0.25">
      <c r="A201" s="738" t="s">
        <v>2404</v>
      </c>
      <c r="B201" s="429">
        <f t="shared" si="60"/>
        <v>16942</v>
      </c>
      <c r="C201" s="738" t="s">
        <v>2284</v>
      </c>
      <c r="D201" s="647" t="s">
        <v>3927</v>
      </c>
      <c r="E201" s="126">
        <v>30523</v>
      </c>
      <c r="F201" s="426"/>
      <c r="G201" s="760" t="s">
        <v>1590</v>
      </c>
      <c r="H201" s="760" t="s">
        <v>3802</v>
      </c>
      <c r="I201" s="765"/>
      <c r="J201" s="610" t="s">
        <v>3747</v>
      </c>
      <c r="K201" s="737">
        <v>121</v>
      </c>
      <c r="L201" s="611">
        <v>441031</v>
      </c>
      <c r="M201" s="610" t="s">
        <v>3740</v>
      </c>
      <c r="N201" s="786">
        <v>635121</v>
      </c>
      <c r="O201" s="740" t="s">
        <v>3741</v>
      </c>
      <c r="P201" s="656" t="s">
        <v>2610</v>
      </c>
      <c r="Q201" s="762"/>
      <c r="R201" s="764" t="s">
        <v>3742</v>
      </c>
      <c r="S201" s="193">
        <v>16942</v>
      </c>
      <c r="T201" s="752">
        <v>42860</v>
      </c>
      <c r="U201" s="426"/>
      <c r="W201" s="765"/>
      <c r="X201" s="765"/>
      <c r="Y201" s="765"/>
      <c r="Z201" s="765" t="s">
        <v>4060</v>
      </c>
      <c r="AA201" s="157" t="s">
        <v>3752</v>
      </c>
      <c r="AC201" s="425"/>
      <c r="AD201" s="426"/>
      <c r="AE201" s="117"/>
      <c r="AF201" s="114"/>
      <c r="AG201" s="117"/>
      <c r="AH201" s="117"/>
      <c r="AI201" s="623">
        <f t="shared" si="58"/>
        <v>0</v>
      </c>
      <c r="AJ201" s="158"/>
      <c r="AL201" s="426"/>
      <c r="AM201" s="426"/>
      <c r="AN201" s="426"/>
      <c r="AO201" s="752">
        <v>42860</v>
      </c>
      <c r="AP201" s="752">
        <v>43100</v>
      </c>
      <c r="AQ201" s="7">
        <f t="shared" si="59"/>
        <v>240</v>
      </c>
      <c r="AR201" s="765" t="s">
        <v>3685</v>
      </c>
      <c r="AS201" s="641">
        <v>64551804</v>
      </c>
      <c r="AT201" s="48"/>
      <c r="AU201" s="48"/>
      <c r="AV201" s="29"/>
      <c r="AW201" s="166"/>
      <c r="AX201" s="48"/>
      <c r="AY201" s="29"/>
      <c r="AZ201" s="47"/>
      <c r="BA201" s="424"/>
      <c r="BB201" s="29"/>
      <c r="BC201" s="29"/>
      <c r="BD201" s="48"/>
      <c r="BE201" s="29"/>
      <c r="BF201" s="97"/>
      <c r="BG201" s="97"/>
      <c r="BI201" s="29"/>
      <c r="BJ201" s="48"/>
      <c r="BK201" s="29"/>
      <c r="BO201" s="424"/>
      <c r="BP201" s="424"/>
      <c r="BQ201" s="423"/>
      <c r="BR201" s="424"/>
      <c r="BS201" s="29"/>
      <c r="BT201" s="29"/>
      <c r="BU201" s="424"/>
      <c r="BV201" s="424"/>
      <c r="BW201" s="424"/>
      <c r="BX201" s="29"/>
      <c r="CA201" s="424"/>
      <c r="CB201" s="424"/>
      <c r="CC201" s="424"/>
      <c r="CD201" s="74"/>
      <c r="CH201" s="74"/>
      <c r="CI201" s="74"/>
      <c r="CJ201" s="50"/>
      <c r="CK201" s="80"/>
      <c r="CL201" s="219"/>
      <c r="CO201" s="50"/>
      <c r="CP201" s="220"/>
      <c r="CS201" s="219"/>
      <c r="CU201" s="219"/>
    </row>
    <row r="202" spans="1:101" ht="69" customHeight="1" x14ac:dyDescent="0.25">
      <c r="A202" s="738" t="s">
        <v>2404</v>
      </c>
      <c r="B202" s="429">
        <f t="shared" si="60"/>
        <v>16544</v>
      </c>
      <c r="C202" s="738" t="s">
        <v>2284</v>
      </c>
      <c r="D202" s="647" t="s">
        <v>3928</v>
      </c>
      <c r="E202" s="504">
        <v>29929</v>
      </c>
      <c r="F202" s="426"/>
      <c r="G202" s="760" t="s">
        <v>1590</v>
      </c>
      <c r="H202" s="760" t="s">
        <v>3802</v>
      </c>
      <c r="I202" s="765"/>
      <c r="J202" s="610" t="s">
        <v>3747</v>
      </c>
      <c r="K202" s="737">
        <v>121</v>
      </c>
      <c r="L202" s="611">
        <v>441031</v>
      </c>
      <c r="M202" s="610" t="s">
        <v>3740</v>
      </c>
      <c r="N202" s="786">
        <v>620939</v>
      </c>
      <c r="O202" s="740" t="s">
        <v>3741</v>
      </c>
      <c r="P202" s="656" t="s">
        <v>2610</v>
      </c>
      <c r="Q202" s="762"/>
      <c r="R202" s="764" t="s">
        <v>3742</v>
      </c>
      <c r="S202" s="193">
        <v>16544</v>
      </c>
      <c r="T202" s="752">
        <v>42850</v>
      </c>
      <c r="U202" s="426"/>
      <c r="W202" s="765"/>
      <c r="X202" s="765"/>
      <c r="Y202" s="765"/>
      <c r="Z202" s="765" t="s">
        <v>4062</v>
      </c>
      <c r="AA202" s="157" t="s">
        <v>4063</v>
      </c>
      <c r="AC202" s="425"/>
      <c r="AD202" s="426"/>
      <c r="AE202" s="117"/>
      <c r="AF202" s="163"/>
      <c r="AG202" s="117"/>
      <c r="AH202" s="117"/>
      <c r="AI202" s="623">
        <f t="shared" si="58"/>
        <v>0</v>
      </c>
      <c r="AJ202" s="158"/>
      <c r="AK202" s="158"/>
      <c r="AL202" s="158"/>
      <c r="AM202" s="158"/>
      <c r="AN202" s="426"/>
      <c r="AO202" s="426">
        <v>42867</v>
      </c>
      <c r="AP202" s="752">
        <v>43100</v>
      </c>
      <c r="AQ202" s="7">
        <f t="shared" si="59"/>
        <v>233</v>
      </c>
      <c r="AR202" s="765" t="s">
        <v>3685</v>
      </c>
      <c r="AS202" s="641">
        <v>64551804</v>
      </c>
      <c r="AT202" s="96"/>
      <c r="AU202" s="48"/>
      <c r="AV202" s="29"/>
      <c r="AW202" s="29"/>
      <c r="AX202" s="48"/>
      <c r="AY202" s="29"/>
      <c r="AZ202" s="47"/>
      <c r="BA202" s="424"/>
      <c r="BB202" s="29"/>
      <c r="BC202" s="29"/>
      <c r="BD202" s="48"/>
      <c r="BE202" s="29"/>
      <c r="BF202" s="97"/>
      <c r="BG202" s="97"/>
      <c r="BI202" s="29"/>
      <c r="BJ202" s="48"/>
      <c r="BK202" s="29"/>
      <c r="BO202" s="424"/>
      <c r="BP202" s="424"/>
      <c r="BQ202" s="424"/>
      <c r="BR202" s="424"/>
      <c r="BS202" s="29"/>
      <c r="BT202" s="424"/>
      <c r="BU202" s="424"/>
      <c r="BV202" s="424"/>
      <c r="BW202" s="424"/>
      <c r="BX202" s="29"/>
      <c r="CA202" s="424"/>
      <c r="CB202" s="424"/>
      <c r="CC202" s="424"/>
      <c r="CD202" s="74"/>
    </row>
    <row r="203" spans="1:101" ht="63.75" customHeight="1" x14ac:dyDescent="0.25">
      <c r="A203" s="738" t="s">
        <v>2404</v>
      </c>
      <c r="B203" s="429">
        <f t="shared" si="60"/>
        <v>17186</v>
      </c>
      <c r="C203" s="738" t="s">
        <v>2284</v>
      </c>
      <c r="D203" s="647" t="s">
        <v>3929</v>
      </c>
      <c r="E203" s="126">
        <v>30138</v>
      </c>
      <c r="F203" s="426"/>
      <c r="G203" s="760" t="s">
        <v>1590</v>
      </c>
      <c r="H203" s="760" t="s">
        <v>3802</v>
      </c>
      <c r="I203" s="765"/>
      <c r="J203" s="610" t="s">
        <v>3747</v>
      </c>
      <c r="K203" s="737">
        <v>121</v>
      </c>
      <c r="L203" s="611">
        <v>441031</v>
      </c>
      <c r="M203" s="610" t="s">
        <v>3740</v>
      </c>
      <c r="N203" s="787">
        <v>1218679</v>
      </c>
      <c r="O203" s="740" t="s">
        <v>3741</v>
      </c>
      <c r="P203" s="656" t="s">
        <v>2610</v>
      </c>
      <c r="Q203" s="762"/>
      <c r="R203" s="764" t="s">
        <v>3742</v>
      </c>
      <c r="S203" s="195">
        <v>17186</v>
      </c>
      <c r="T203" s="752">
        <v>42867</v>
      </c>
      <c r="U203" s="426"/>
      <c r="W203" s="765"/>
      <c r="X203" s="765"/>
      <c r="Y203" s="765"/>
      <c r="Z203" s="765" t="s">
        <v>4056</v>
      </c>
      <c r="AA203" s="622" t="s">
        <v>4057</v>
      </c>
      <c r="AD203" s="426"/>
      <c r="AE203" s="117"/>
      <c r="AF203" s="218"/>
      <c r="AG203" s="117"/>
      <c r="AH203" s="117"/>
      <c r="AI203" s="623">
        <f t="shared" si="58"/>
        <v>0</v>
      </c>
      <c r="AJ203" s="158"/>
      <c r="AK203" s="158"/>
      <c r="AL203" s="158"/>
      <c r="AM203" s="158"/>
      <c r="AN203" s="426"/>
      <c r="AO203" s="752">
        <v>42867</v>
      </c>
      <c r="AP203" s="752">
        <v>43100</v>
      </c>
      <c r="AQ203" s="7">
        <f t="shared" si="59"/>
        <v>233</v>
      </c>
      <c r="AR203" s="765" t="s">
        <v>3685</v>
      </c>
      <c r="AS203" s="641">
        <v>64551804</v>
      </c>
    </row>
    <row r="204" spans="1:101" ht="63.75" customHeight="1" x14ac:dyDescent="0.25">
      <c r="A204" s="738" t="s">
        <v>2404</v>
      </c>
      <c r="B204" s="429">
        <f t="shared" si="60"/>
        <v>17571</v>
      </c>
      <c r="C204" s="738" t="s">
        <v>2284</v>
      </c>
      <c r="D204" s="647" t="s">
        <v>3930</v>
      </c>
      <c r="E204" s="126">
        <v>31663</v>
      </c>
      <c r="F204" s="426"/>
      <c r="G204" s="760" t="s">
        <v>1590</v>
      </c>
      <c r="H204" s="760" t="s">
        <v>3802</v>
      </c>
      <c r="I204" s="765"/>
      <c r="J204" s="610" t="s">
        <v>3931</v>
      </c>
      <c r="K204" s="737">
        <v>124</v>
      </c>
      <c r="L204" s="611">
        <v>441216</v>
      </c>
      <c r="M204" s="610" t="s">
        <v>3740</v>
      </c>
      <c r="N204" s="787">
        <v>53917415</v>
      </c>
      <c r="O204" s="740" t="s">
        <v>3932</v>
      </c>
      <c r="P204" s="656" t="s">
        <v>2610</v>
      </c>
      <c r="Q204" s="762"/>
      <c r="R204" s="764" t="s">
        <v>3742</v>
      </c>
      <c r="S204" s="195">
        <v>17571</v>
      </c>
      <c r="T204" s="752">
        <v>42881</v>
      </c>
      <c r="W204" s="765"/>
      <c r="X204" s="765"/>
      <c r="Y204" s="765"/>
      <c r="Z204" s="765" t="s">
        <v>4064</v>
      </c>
      <c r="AA204" s="622" t="s">
        <v>4065</v>
      </c>
      <c r="AD204" s="426"/>
      <c r="AE204" s="117"/>
      <c r="AF204" s="218"/>
      <c r="AG204" s="117"/>
      <c r="AH204" s="117"/>
      <c r="AI204" s="623">
        <f t="shared" si="58"/>
        <v>0</v>
      </c>
      <c r="AJ204" s="158"/>
      <c r="AK204" s="158"/>
      <c r="AL204" s="158"/>
      <c r="AM204" s="158"/>
      <c r="AN204" s="426"/>
      <c r="AO204" s="426">
        <v>42881</v>
      </c>
      <c r="AP204" s="752">
        <v>43100</v>
      </c>
      <c r="AQ204" s="7">
        <f t="shared" si="59"/>
        <v>219</v>
      </c>
      <c r="AR204" s="765" t="s">
        <v>4066</v>
      </c>
      <c r="AS204" s="641">
        <v>1020712442</v>
      </c>
    </row>
    <row r="205" spans="1:101" ht="63.75" customHeight="1" x14ac:dyDescent="0.25">
      <c r="A205" s="738" t="s">
        <v>3045</v>
      </c>
      <c r="B205" s="658" t="str">
        <f t="shared" si="60"/>
        <v>OPAV 21708P</v>
      </c>
      <c r="C205" s="738" t="s">
        <v>1610</v>
      </c>
      <c r="D205" s="647" t="s">
        <v>3935</v>
      </c>
      <c r="E205" s="507" t="s">
        <v>3936</v>
      </c>
      <c r="F205" s="426"/>
      <c r="G205" s="30"/>
      <c r="H205" s="30" t="s">
        <v>3941</v>
      </c>
      <c r="I205" s="765" t="s">
        <v>4033</v>
      </c>
      <c r="J205" s="610" t="s">
        <v>3937</v>
      </c>
      <c r="K205" s="425">
        <v>227</v>
      </c>
      <c r="M205" s="28"/>
      <c r="N205" s="787"/>
      <c r="O205" s="76" t="s">
        <v>3938</v>
      </c>
      <c r="P205" s="403" t="s">
        <v>3939</v>
      </c>
      <c r="Q205" s="289"/>
      <c r="R205" s="764" t="s">
        <v>3742</v>
      </c>
      <c r="S205" s="195" t="s">
        <v>3940</v>
      </c>
      <c r="T205" s="310">
        <v>42900</v>
      </c>
      <c r="U205" s="742">
        <v>42900</v>
      </c>
      <c r="W205" s="765" t="s">
        <v>3941</v>
      </c>
      <c r="X205" s="765" t="s">
        <v>1551</v>
      </c>
      <c r="Y205" s="765" t="s">
        <v>1547</v>
      </c>
      <c r="Z205" s="765" t="s">
        <v>3942</v>
      </c>
      <c r="AA205" s="115" t="s">
        <v>3943</v>
      </c>
      <c r="AD205" s="426"/>
      <c r="AE205" s="117"/>
      <c r="AF205" s="218"/>
      <c r="AG205" s="117"/>
      <c r="AH205" s="117"/>
      <c r="AI205" s="623">
        <f t="shared" si="58"/>
        <v>0</v>
      </c>
      <c r="AJ205" s="158"/>
      <c r="AK205" s="158"/>
      <c r="AL205" s="158"/>
      <c r="AM205" s="158"/>
      <c r="AN205" s="426"/>
      <c r="AO205" s="426"/>
      <c r="AP205" s="426"/>
      <c r="AQ205" s="7">
        <f t="shared" si="59"/>
        <v>0</v>
      </c>
      <c r="AR205" s="765" t="s">
        <v>3944</v>
      </c>
      <c r="AS205" s="641">
        <v>7314404</v>
      </c>
    </row>
    <row r="206" spans="1:101" ht="63.75" customHeight="1" x14ac:dyDescent="0.25">
      <c r="A206" s="219" t="s">
        <v>2404</v>
      </c>
      <c r="B206" s="658">
        <f t="shared" si="60"/>
        <v>104</v>
      </c>
      <c r="C206" s="219" t="s">
        <v>1610</v>
      </c>
      <c r="D206" s="647" t="s">
        <v>3945</v>
      </c>
      <c r="E206" s="507" t="s">
        <v>3946</v>
      </c>
      <c r="F206" s="426">
        <v>42908</v>
      </c>
      <c r="G206" s="765" t="s">
        <v>1499</v>
      </c>
      <c r="H206" s="765" t="s">
        <v>3811</v>
      </c>
      <c r="I206" s="765" t="s">
        <v>3074</v>
      </c>
      <c r="J206" s="610" t="s">
        <v>3947</v>
      </c>
      <c r="K206" s="743">
        <v>229</v>
      </c>
      <c r="L206" s="47">
        <v>801615</v>
      </c>
      <c r="M206" s="28" t="s">
        <v>3948</v>
      </c>
      <c r="N206" s="787">
        <v>19100000</v>
      </c>
      <c r="O206" s="76" t="s">
        <v>3949</v>
      </c>
      <c r="P206" s="403" t="s">
        <v>1487</v>
      </c>
      <c r="Q206" s="289" t="s">
        <v>1480</v>
      </c>
      <c r="R206" s="764" t="s">
        <v>3742</v>
      </c>
      <c r="S206" s="193">
        <v>104</v>
      </c>
      <c r="T206" s="733">
        <v>42908</v>
      </c>
      <c r="U206" s="426">
        <v>42908</v>
      </c>
      <c r="W206" s="765" t="s">
        <v>3687</v>
      </c>
      <c r="X206" s="765" t="s">
        <v>3950</v>
      </c>
      <c r="Y206" s="765" t="s">
        <v>3950</v>
      </c>
      <c r="Z206" s="765" t="s">
        <v>1512</v>
      </c>
      <c r="AA206" s="115">
        <v>1022097423</v>
      </c>
      <c r="AC206" s="429">
        <v>131017</v>
      </c>
      <c r="AD206" s="426">
        <v>42908</v>
      </c>
      <c r="AE206" s="117"/>
      <c r="AF206" s="218">
        <v>19100000</v>
      </c>
      <c r="AG206" s="117"/>
      <c r="AH206" s="117"/>
      <c r="AI206" s="623">
        <f t="shared" si="58"/>
        <v>19100000</v>
      </c>
      <c r="AJ206" s="158"/>
      <c r="AK206" s="158"/>
      <c r="AL206" s="158"/>
      <c r="AM206" s="158"/>
      <c r="AN206" s="426"/>
      <c r="AO206" s="426">
        <v>42908</v>
      </c>
      <c r="AP206" s="426">
        <v>43100</v>
      </c>
      <c r="AQ206" s="7">
        <f t="shared" si="59"/>
        <v>192</v>
      </c>
      <c r="AR206" s="765" t="s">
        <v>3115</v>
      </c>
      <c r="AS206" s="641">
        <v>39774921</v>
      </c>
    </row>
    <row r="207" spans="1:101" ht="64.5" x14ac:dyDescent="0.25">
      <c r="A207" s="219" t="s">
        <v>2404</v>
      </c>
      <c r="B207" s="658">
        <f t="shared" si="60"/>
        <v>105</v>
      </c>
      <c r="C207" s="219" t="s">
        <v>1610</v>
      </c>
      <c r="D207" s="647" t="s">
        <v>3951</v>
      </c>
      <c r="E207" s="507" t="s">
        <v>3952</v>
      </c>
      <c r="F207" s="426">
        <v>42909</v>
      </c>
      <c r="G207" s="760" t="s">
        <v>1499</v>
      </c>
      <c r="H207" s="760" t="s">
        <v>3687</v>
      </c>
      <c r="I207" s="765" t="s">
        <v>4033</v>
      </c>
      <c r="J207" s="610" t="s">
        <v>3953</v>
      </c>
      <c r="K207" s="429">
        <v>225</v>
      </c>
      <c r="L207" s="47">
        <v>811017</v>
      </c>
      <c r="M207" s="404" t="s">
        <v>3954</v>
      </c>
      <c r="N207" s="786">
        <v>18000000</v>
      </c>
      <c r="O207" s="423" t="s">
        <v>3955</v>
      </c>
      <c r="P207" s="403" t="s">
        <v>3956</v>
      </c>
      <c r="Q207" s="289" t="s">
        <v>1480</v>
      </c>
      <c r="R207" s="764" t="s">
        <v>3742</v>
      </c>
      <c r="S207" s="193">
        <v>105</v>
      </c>
      <c r="T207" s="733">
        <v>42915</v>
      </c>
      <c r="U207" s="426">
        <v>42915</v>
      </c>
      <c r="W207" s="765" t="s">
        <v>3687</v>
      </c>
      <c r="X207" s="765" t="s">
        <v>3950</v>
      </c>
      <c r="Y207" s="765" t="s">
        <v>3950</v>
      </c>
      <c r="Z207" s="765" t="s">
        <v>4037</v>
      </c>
      <c r="AA207" s="157">
        <v>80257091</v>
      </c>
      <c r="AC207" s="425">
        <v>139817</v>
      </c>
      <c r="AD207" s="426">
        <v>42915</v>
      </c>
      <c r="AE207" s="117"/>
      <c r="AF207" s="163">
        <v>18000000</v>
      </c>
      <c r="AG207" s="117"/>
      <c r="AH207" s="117"/>
      <c r="AI207" s="623">
        <f t="shared" si="58"/>
        <v>18000000</v>
      </c>
      <c r="AJ207" s="158"/>
      <c r="AK207" s="158"/>
      <c r="AL207" s="158"/>
      <c r="AM207" s="158"/>
      <c r="AN207" s="426"/>
      <c r="AO207" s="426">
        <v>42915</v>
      </c>
      <c r="AP207" s="426">
        <v>43036</v>
      </c>
      <c r="AQ207" s="7">
        <f t="shared" si="59"/>
        <v>121</v>
      </c>
      <c r="AR207" s="765" t="s">
        <v>26</v>
      </c>
      <c r="AS207" s="8">
        <v>5825755</v>
      </c>
      <c r="AT207" s="96"/>
      <c r="AU207" s="48"/>
      <c r="AV207" s="29"/>
      <c r="AW207" s="29"/>
      <c r="AX207" s="48"/>
      <c r="AY207" s="29"/>
      <c r="AZ207" s="47"/>
      <c r="BA207" s="424"/>
      <c r="BB207" s="29"/>
      <c r="BC207" s="29"/>
      <c r="BD207" s="48"/>
      <c r="BE207" s="29"/>
      <c r="BF207" s="97"/>
      <c r="BG207" s="97"/>
      <c r="BI207" s="29"/>
      <c r="BJ207" s="48"/>
      <c r="BK207" s="29"/>
      <c r="BO207" s="424"/>
      <c r="BP207" s="424"/>
      <c r="BQ207" s="424"/>
      <c r="BR207" s="424"/>
      <c r="BS207" s="29"/>
      <c r="BT207" s="424"/>
      <c r="BU207" s="424"/>
      <c r="BV207" s="424"/>
      <c r="BW207" s="424"/>
      <c r="BX207" s="29"/>
      <c r="CA207" s="424"/>
      <c r="CB207" s="424"/>
      <c r="CC207" s="424"/>
      <c r="CD207" s="74"/>
    </row>
    <row r="208" spans="1:101" ht="51" x14ac:dyDescent="0.25">
      <c r="A208" s="219" t="s">
        <v>3045</v>
      </c>
      <c r="B208" s="658">
        <f t="shared" si="60"/>
        <v>107</v>
      </c>
      <c r="C208" s="219" t="s">
        <v>3957</v>
      </c>
      <c r="D208" s="647" t="s">
        <v>3958</v>
      </c>
      <c r="E208" s="507" t="s">
        <v>3959</v>
      </c>
      <c r="F208" s="426">
        <v>42899</v>
      </c>
      <c r="G208" s="760" t="s">
        <v>1499</v>
      </c>
      <c r="H208" s="760" t="s">
        <v>3687</v>
      </c>
      <c r="I208" s="765" t="s">
        <v>1743</v>
      </c>
      <c r="J208" s="610" t="s">
        <v>3960</v>
      </c>
      <c r="K208" s="429">
        <v>112</v>
      </c>
      <c r="L208" s="47">
        <v>861017</v>
      </c>
      <c r="M208" s="404" t="s">
        <v>3961</v>
      </c>
      <c r="N208" s="786">
        <v>25000000</v>
      </c>
      <c r="O208" s="423" t="s">
        <v>3962</v>
      </c>
      <c r="P208" s="403" t="s">
        <v>2038</v>
      </c>
      <c r="Q208" s="289" t="s">
        <v>3502</v>
      </c>
      <c r="R208" s="289" t="s">
        <v>3742</v>
      </c>
      <c r="S208" s="759">
        <v>107</v>
      </c>
      <c r="T208" s="310">
        <v>42927</v>
      </c>
      <c r="U208" s="426">
        <v>42928</v>
      </c>
      <c r="W208" s="765" t="s">
        <v>1659</v>
      </c>
      <c r="X208" s="765" t="s">
        <v>4120</v>
      </c>
      <c r="Y208" s="765" t="s">
        <v>4120</v>
      </c>
      <c r="Z208" s="765" t="s">
        <v>4121</v>
      </c>
      <c r="AA208" s="157" t="s">
        <v>4122</v>
      </c>
      <c r="AC208" s="425">
        <v>142317</v>
      </c>
      <c r="AD208" s="426">
        <v>42927</v>
      </c>
      <c r="AE208" s="117"/>
      <c r="AF208" s="163">
        <v>25000000</v>
      </c>
      <c r="AG208" s="117"/>
      <c r="AH208" s="117"/>
      <c r="AI208" s="623">
        <f t="shared" si="58"/>
        <v>25000000</v>
      </c>
      <c r="AJ208" s="158"/>
      <c r="AK208" s="158"/>
      <c r="AL208" s="158"/>
      <c r="AM208" s="158"/>
      <c r="AN208" s="426"/>
      <c r="AO208" s="426">
        <v>42934</v>
      </c>
      <c r="AP208" s="426">
        <v>43069</v>
      </c>
      <c r="AQ208" s="7">
        <f t="shared" si="59"/>
        <v>135</v>
      </c>
      <c r="AR208" s="597" t="s">
        <v>101</v>
      </c>
      <c r="AS208" s="8">
        <v>52206863</v>
      </c>
      <c r="AT208" s="96"/>
      <c r="AU208" s="48"/>
      <c r="AV208" s="29"/>
      <c r="AW208" s="29"/>
      <c r="AX208" s="48"/>
      <c r="AY208" s="29"/>
      <c r="AZ208" s="47"/>
      <c r="BA208" s="424"/>
      <c r="BB208" s="29"/>
      <c r="BC208" s="29"/>
      <c r="BD208" s="48"/>
      <c r="BE208" s="29"/>
      <c r="BF208" s="97"/>
      <c r="BG208" s="97"/>
      <c r="BI208" s="29"/>
      <c r="BJ208" s="48"/>
      <c r="BK208" s="29"/>
      <c r="BO208" s="424"/>
      <c r="BP208" s="424"/>
      <c r="BQ208" s="424"/>
      <c r="BR208" s="424"/>
      <c r="BS208" s="29"/>
      <c r="BT208" s="424"/>
      <c r="BU208" s="424"/>
      <c r="BV208" s="424"/>
      <c r="BW208" s="424"/>
      <c r="BX208" s="29"/>
      <c r="CA208" s="424"/>
      <c r="CB208" s="424"/>
      <c r="CC208" s="424"/>
      <c r="CD208" s="74"/>
    </row>
    <row r="209" spans="1:100" ht="63.75" x14ac:dyDescent="0.25">
      <c r="A209" s="219" t="s">
        <v>2404</v>
      </c>
      <c r="B209" s="658">
        <f t="shared" si="60"/>
        <v>0</v>
      </c>
      <c r="C209" s="219" t="s">
        <v>3957</v>
      </c>
      <c r="D209" s="647" t="s">
        <v>3897</v>
      </c>
      <c r="E209" s="507" t="s">
        <v>7</v>
      </c>
      <c r="F209" s="426">
        <v>42886</v>
      </c>
      <c r="G209" s="760" t="s">
        <v>1590</v>
      </c>
      <c r="H209" s="760" t="s">
        <v>1934</v>
      </c>
      <c r="I209" s="765" t="s">
        <v>1743</v>
      </c>
      <c r="J209" s="610" t="s">
        <v>3898</v>
      </c>
      <c r="K209" s="429">
        <v>147</v>
      </c>
      <c r="L209" s="47">
        <v>531030</v>
      </c>
      <c r="M209" s="404" t="s">
        <v>3963</v>
      </c>
      <c r="N209" s="786">
        <v>540835000</v>
      </c>
      <c r="O209" s="423" t="s">
        <v>3900</v>
      </c>
      <c r="P209" s="403" t="s">
        <v>1939</v>
      </c>
      <c r="Q209" s="289"/>
      <c r="R209" s="289"/>
      <c r="S209" s="193"/>
      <c r="T209" s="310"/>
      <c r="U209" s="426"/>
      <c r="W209" s="765"/>
      <c r="X209" s="765"/>
      <c r="Y209" s="765"/>
      <c r="Z209" s="765"/>
      <c r="AA209" s="157"/>
      <c r="AC209" s="425"/>
      <c r="AD209" s="426"/>
      <c r="AE209" s="117"/>
      <c r="AF209" s="163"/>
      <c r="AG209" s="117"/>
      <c r="AH209" s="117"/>
      <c r="AI209" s="117"/>
      <c r="AJ209" s="158"/>
      <c r="AK209" s="158"/>
      <c r="AL209" s="158"/>
      <c r="AM209" s="158"/>
      <c r="AN209" s="426"/>
      <c r="AO209" s="426"/>
      <c r="AP209" s="426"/>
      <c r="AQ209" s="172"/>
      <c r="AR209" s="765"/>
      <c r="AS209" s="641"/>
      <c r="AT209" s="96"/>
      <c r="AU209" s="48"/>
      <c r="AV209" s="29"/>
      <c r="AW209" s="29"/>
      <c r="AX209" s="48"/>
      <c r="AY209" s="29"/>
      <c r="AZ209" s="47"/>
      <c r="BA209" s="424"/>
      <c r="BB209" s="29"/>
      <c r="BC209" s="29"/>
      <c r="BD209" s="48"/>
      <c r="BE209" s="29"/>
      <c r="BF209" s="97"/>
      <c r="BG209" s="97"/>
      <c r="BI209" s="29"/>
      <c r="BJ209" s="48"/>
      <c r="BK209" s="29"/>
      <c r="BO209" s="424"/>
      <c r="BP209" s="424"/>
      <c r="BQ209" s="424"/>
      <c r="BR209" s="424"/>
      <c r="BS209" s="29"/>
      <c r="BT209" s="424"/>
      <c r="BU209" s="424"/>
      <c r="BV209" s="424"/>
      <c r="BW209" s="424"/>
      <c r="BX209" s="29"/>
      <c r="CA209" s="424"/>
      <c r="CB209" s="424"/>
      <c r="CC209" s="424"/>
      <c r="CD209" s="74"/>
    </row>
    <row r="210" spans="1:100" s="231" customFormat="1" ht="63.75" x14ac:dyDescent="0.25">
      <c r="A210" s="231" t="s">
        <v>2404</v>
      </c>
      <c r="B210" s="802">
        <f t="shared" si="60"/>
        <v>0</v>
      </c>
      <c r="C210" s="231" t="s">
        <v>3957</v>
      </c>
      <c r="D210" s="714" t="s">
        <v>3965</v>
      </c>
      <c r="E210" s="554" t="s">
        <v>3131</v>
      </c>
      <c r="F210" s="629">
        <v>42907</v>
      </c>
      <c r="G210" s="284" t="s">
        <v>3966</v>
      </c>
      <c r="H210" s="284" t="s">
        <v>3038</v>
      </c>
      <c r="I210" s="209" t="s">
        <v>4033</v>
      </c>
      <c r="J210" s="140" t="s">
        <v>3964</v>
      </c>
      <c r="K210" s="138">
        <v>59</v>
      </c>
      <c r="L210" s="142">
        <v>761118</v>
      </c>
      <c r="M210" s="140" t="s">
        <v>3967</v>
      </c>
      <c r="N210" s="803">
        <v>9000000</v>
      </c>
      <c r="O210" s="143" t="s">
        <v>3657</v>
      </c>
      <c r="P210" s="146" t="s">
        <v>1598</v>
      </c>
      <c r="Q210" s="290"/>
      <c r="R210" s="290"/>
      <c r="S210" s="194"/>
      <c r="T210" s="629"/>
      <c r="U210" s="629"/>
      <c r="V210" s="128"/>
      <c r="W210" s="209"/>
      <c r="X210" s="209"/>
      <c r="Y210" s="209"/>
      <c r="Z210" s="209"/>
      <c r="AA210" s="592"/>
      <c r="AB210" s="132"/>
      <c r="AC210" s="153"/>
      <c r="AD210" s="629"/>
      <c r="AE210" s="558"/>
      <c r="AF210" s="164"/>
      <c r="AG210" s="558"/>
      <c r="AH210" s="558"/>
      <c r="AI210" s="623">
        <f t="shared" ref="AI210" si="61">+AF210+AG210</f>
        <v>0</v>
      </c>
      <c r="AJ210" s="159"/>
      <c r="AK210" s="159"/>
      <c r="AL210" s="159"/>
      <c r="AM210" s="159"/>
      <c r="AN210" s="629"/>
      <c r="AO210" s="629"/>
      <c r="AP210" s="629"/>
      <c r="AQ210" s="147"/>
      <c r="AR210" s="209"/>
      <c r="AS210" s="293"/>
      <c r="AT210" s="260"/>
      <c r="AU210" s="148"/>
      <c r="AV210" s="147"/>
      <c r="AW210" s="147"/>
      <c r="AX210" s="148"/>
      <c r="AY210" s="147"/>
      <c r="AZ210" s="142"/>
      <c r="BA210" s="145"/>
      <c r="BB210" s="147"/>
      <c r="BC210" s="147"/>
      <c r="BD210" s="148"/>
      <c r="BE210" s="147"/>
      <c r="BF210" s="150"/>
      <c r="BG210" s="150"/>
      <c r="BH210" s="128"/>
      <c r="BI210" s="147"/>
      <c r="BJ210" s="148"/>
      <c r="BK210" s="147"/>
      <c r="BL210" s="128"/>
      <c r="BM210" s="128"/>
      <c r="BN210" s="128"/>
      <c r="BO210" s="145"/>
      <c r="BP210" s="145"/>
      <c r="BQ210" s="145"/>
      <c r="BR210" s="145"/>
      <c r="BS210" s="147"/>
      <c r="BT210" s="145"/>
      <c r="BU210" s="145"/>
      <c r="BV210" s="145"/>
      <c r="BW210" s="145"/>
      <c r="BX210" s="147"/>
      <c r="BY210" s="131"/>
      <c r="BZ210" s="131"/>
      <c r="CA210" s="145"/>
      <c r="CB210" s="145"/>
      <c r="CC210" s="145"/>
      <c r="CD210" s="155"/>
      <c r="CE210" s="127"/>
      <c r="CF210" s="129"/>
      <c r="CG210" s="128"/>
      <c r="CH210" s="133"/>
      <c r="CI210" s="134"/>
      <c r="CJ210" s="135"/>
      <c r="CK210" s="135"/>
      <c r="CL210" s="135"/>
      <c r="CR210" s="128"/>
      <c r="CS210" s="232"/>
      <c r="CU210" s="128"/>
    </row>
    <row r="211" spans="1:100" ht="63.75" x14ac:dyDescent="0.25">
      <c r="A211" s="219" t="s">
        <v>3045</v>
      </c>
      <c r="B211" s="658">
        <f t="shared" si="60"/>
        <v>44</v>
      </c>
      <c r="C211" s="219" t="s">
        <v>2164</v>
      </c>
      <c r="D211" s="647" t="s">
        <v>3968</v>
      </c>
      <c r="E211" s="507" t="s">
        <v>3174</v>
      </c>
      <c r="F211" s="426">
        <v>42900</v>
      </c>
      <c r="G211" s="760" t="s">
        <v>3966</v>
      </c>
      <c r="H211" s="760" t="s">
        <v>3038</v>
      </c>
      <c r="I211" s="765" t="s">
        <v>4033</v>
      </c>
      <c r="J211" s="610" t="s">
        <v>3969</v>
      </c>
      <c r="K211" s="429">
        <v>116</v>
      </c>
      <c r="L211" s="47">
        <v>151015</v>
      </c>
      <c r="M211" s="404" t="s">
        <v>3970</v>
      </c>
      <c r="N211" s="786">
        <v>5500000</v>
      </c>
      <c r="O211" s="423" t="s">
        <v>3386</v>
      </c>
      <c r="P211" s="655" t="s">
        <v>1786</v>
      </c>
      <c r="Q211" s="289" t="s">
        <v>1480</v>
      </c>
      <c r="R211" s="764" t="s">
        <v>3742</v>
      </c>
      <c r="S211" s="193">
        <v>44</v>
      </c>
      <c r="T211" s="310"/>
      <c r="U211" s="426"/>
      <c r="W211" s="765"/>
      <c r="X211" s="765"/>
      <c r="Y211" s="765"/>
      <c r="Z211" s="765"/>
      <c r="AA211" s="157"/>
      <c r="AC211" s="425"/>
      <c r="AD211" s="426"/>
      <c r="AE211" s="117"/>
      <c r="AF211" s="163"/>
      <c r="AG211" s="117"/>
      <c r="AH211" s="117"/>
      <c r="AI211" s="117"/>
      <c r="AJ211" s="158"/>
      <c r="AK211" s="158"/>
      <c r="AL211" s="158"/>
      <c r="AM211" s="158"/>
      <c r="AN211" s="426"/>
      <c r="AO211" s="426"/>
      <c r="AP211" s="426"/>
      <c r="AQ211" s="29"/>
      <c r="AR211" s="765"/>
      <c r="AS211" s="641"/>
      <c r="AT211" s="96"/>
      <c r="AU211" s="48"/>
      <c r="AV211" s="29"/>
      <c r="AW211" s="29"/>
      <c r="AX211" s="48"/>
      <c r="AY211" s="29"/>
      <c r="AZ211" s="47"/>
      <c r="BA211" s="424"/>
      <c r="BB211" s="29"/>
      <c r="BC211" s="29"/>
      <c r="BD211" s="48"/>
      <c r="BE211" s="29"/>
      <c r="BF211" s="97"/>
      <c r="BG211" s="97"/>
      <c r="BI211" s="29"/>
      <c r="BJ211" s="48"/>
      <c r="BK211" s="29"/>
      <c r="BO211" s="424"/>
      <c r="BP211" s="424"/>
      <c r="BQ211" s="424"/>
      <c r="BR211" s="424"/>
      <c r="BS211" s="29"/>
      <c r="BT211" s="424"/>
      <c r="BU211" s="424"/>
      <c r="BV211" s="424"/>
      <c r="BW211" s="424"/>
      <c r="BX211" s="29"/>
      <c r="CA211" s="424"/>
      <c r="CB211" s="424"/>
      <c r="CC211" s="424"/>
      <c r="CD211" s="74"/>
    </row>
    <row r="212" spans="1:100" s="745" customFormat="1" ht="76.5" x14ac:dyDescent="0.25">
      <c r="A212" s="745" t="s">
        <v>3045</v>
      </c>
      <c r="B212" s="658">
        <f t="shared" si="60"/>
        <v>94</v>
      </c>
      <c r="C212" s="747" t="s">
        <v>1609</v>
      </c>
      <c r="D212" s="652" t="s">
        <v>4013</v>
      </c>
      <c r="E212" s="507" t="s">
        <v>1497</v>
      </c>
      <c r="F212" s="746">
        <v>42822</v>
      </c>
      <c r="G212" s="765" t="s">
        <v>1590</v>
      </c>
      <c r="H212" s="760" t="s">
        <v>3003</v>
      </c>
      <c r="I212" s="765" t="s">
        <v>3326</v>
      </c>
      <c r="J212" s="610" t="s">
        <v>3634</v>
      </c>
      <c r="K212" s="748">
        <v>132</v>
      </c>
      <c r="L212" s="611">
        <v>432115</v>
      </c>
      <c r="M212" s="595" t="s">
        <v>3027</v>
      </c>
      <c r="N212" s="787">
        <v>1461405228</v>
      </c>
      <c r="O212" s="617" t="s">
        <v>3635</v>
      </c>
      <c r="P212" s="655" t="s">
        <v>3006</v>
      </c>
      <c r="Q212" s="289" t="s">
        <v>1480</v>
      </c>
      <c r="R212" s="764" t="s">
        <v>1481</v>
      </c>
      <c r="S212" s="633">
        <v>94</v>
      </c>
      <c r="T212" s="733">
        <v>42892</v>
      </c>
      <c r="U212" s="746">
        <v>42892</v>
      </c>
      <c r="V212" s="612"/>
      <c r="W212" s="765" t="s">
        <v>1804</v>
      </c>
      <c r="X212" s="765" t="s">
        <v>1484</v>
      </c>
      <c r="Y212" s="765" t="s">
        <v>1484</v>
      </c>
      <c r="Z212" s="765" t="s">
        <v>4007</v>
      </c>
      <c r="AA212" s="622" t="s">
        <v>4008</v>
      </c>
      <c r="AB212" s="613"/>
      <c r="AC212" s="744">
        <v>123217</v>
      </c>
      <c r="AD212" s="746">
        <v>42894</v>
      </c>
      <c r="AE212" s="623"/>
      <c r="AF212" s="636">
        <v>170000000</v>
      </c>
      <c r="AG212" s="623"/>
      <c r="AH212" s="623"/>
      <c r="AI212" s="623">
        <f t="shared" ref="AI212:AI216" si="62">+AF212+AG212</f>
        <v>170000000</v>
      </c>
      <c r="AJ212" s="630" t="s">
        <v>4010</v>
      </c>
      <c r="AK212" s="630" t="s">
        <v>4011</v>
      </c>
      <c r="AL212" s="630" t="s">
        <v>4012</v>
      </c>
      <c r="AM212" s="630" t="s">
        <v>2071</v>
      </c>
      <c r="AN212" s="746">
        <v>42895</v>
      </c>
      <c r="AO212" s="746">
        <v>42898</v>
      </c>
      <c r="AP212" s="746">
        <v>42989</v>
      </c>
      <c r="AQ212" s="7">
        <f t="shared" ref="AQ212:AQ216" si="63">AP212-AO212</f>
        <v>91</v>
      </c>
      <c r="AR212" s="765" t="s">
        <v>4009</v>
      </c>
      <c r="AS212" s="641">
        <v>80227517</v>
      </c>
      <c r="AT212" s="53"/>
      <c r="AU212" s="53"/>
      <c r="AV212" s="612"/>
      <c r="AW212" s="617"/>
      <c r="AX212" s="53"/>
      <c r="AY212" s="612"/>
      <c r="AZ212" s="91"/>
      <c r="BA212" s="53"/>
      <c r="BB212" s="612"/>
      <c r="BC212" s="612"/>
      <c r="BD212" s="53"/>
      <c r="BE212" s="612"/>
      <c r="BF212" s="91"/>
      <c r="BG212" s="91"/>
      <c r="BH212" s="612"/>
      <c r="BI212" s="612"/>
      <c r="BJ212" s="53"/>
      <c r="BK212" s="612"/>
      <c r="BL212" s="612"/>
      <c r="BM212" s="612"/>
      <c r="BN212" s="612"/>
      <c r="BO212" s="92"/>
      <c r="BP212" s="92"/>
      <c r="BQ212" s="613"/>
      <c r="BR212" s="92"/>
      <c r="BS212" s="612"/>
      <c r="BT212" s="92"/>
      <c r="BU212" s="92"/>
      <c r="BV212" s="613"/>
      <c r="BW212" s="92"/>
      <c r="BX212" s="612"/>
      <c r="BY212" s="92"/>
      <c r="BZ212" s="92"/>
      <c r="CA212" s="613"/>
      <c r="CB212" s="92"/>
      <c r="CC212" s="612"/>
      <c r="CD212" s="93"/>
      <c r="CE212" s="53"/>
      <c r="CF212" s="617"/>
      <c r="CG212" s="612"/>
      <c r="CH212" s="93"/>
      <c r="CI212" s="94"/>
      <c r="CJ212" s="95"/>
      <c r="CK212" s="95"/>
      <c r="CL212" s="95"/>
      <c r="CR212" s="612"/>
      <c r="CS212" s="220"/>
      <c r="CU212" s="612"/>
      <c r="CV212" s="221"/>
    </row>
    <row r="213" spans="1:100" ht="89.25" x14ac:dyDescent="0.25">
      <c r="A213" s="219" t="s">
        <v>2404</v>
      </c>
      <c r="B213" s="658">
        <f t="shared" si="60"/>
        <v>117</v>
      </c>
      <c r="C213" s="219" t="s">
        <v>2164</v>
      </c>
      <c r="D213" s="652" t="s">
        <v>4024</v>
      </c>
      <c r="E213" s="507" t="s">
        <v>7</v>
      </c>
      <c r="F213" s="426">
        <v>42909</v>
      </c>
      <c r="G213" s="760" t="s">
        <v>4025</v>
      </c>
      <c r="H213" s="760" t="s">
        <v>4025</v>
      </c>
      <c r="I213" s="765" t="s">
        <v>3326</v>
      </c>
      <c r="J213" s="610" t="s">
        <v>4026</v>
      </c>
      <c r="K213" s="429">
        <v>228</v>
      </c>
      <c r="L213" s="47">
        <v>321518</v>
      </c>
      <c r="M213" s="404" t="s">
        <v>4027</v>
      </c>
      <c r="N213" s="786">
        <v>2130230000</v>
      </c>
      <c r="O213" s="423" t="s">
        <v>4220</v>
      </c>
      <c r="P213" s="403" t="s">
        <v>3006</v>
      </c>
      <c r="Q213" s="289" t="s">
        <v>1480</v>
      </c>
      <c r="R213" s="764" t="s">
        <v>3742</v>
      </c>
      <c r="S213" s="193">
        <v>117</v>
      </c>
      <c r="T213" s="792">
        <v>42989</v>
      </c>
      <c r="U213" s="792">
        <v>42989</v>
      </c>
      <c r="W213" s="765" t="s">
        <v>1804</v>
      </c>
      <c r="X213" s="765" t="s">
        <v>1484</v>
      </c>
      <c r="Y213" s="793" t="s">
        <v>1484</v>
      </c>
      <c r="Z213" s="765" t="s">
        <v>4221</v>
      </c>
      <c r="AA213" s="157" t="s">
        <v>3322</v>
      </c>
      <c r="AC213" s="425">
        <v>187117</v>
      </c>
      <c r="AD213" s="426">
        <v>42989</v>
      </c>
      <c r="AE213" s="117"/>
      <c r="AF213" s="163">
        <v>2103773685</v>
      </c>
      <c r="AG213" s="117"/>
      <c r="AH213" s="117"/>
      <c r="AI213" s="623">
        <f t="shared" si="62"/>
        <v>2103773685</v>
      </c>
      <c r="AJ213" s="158" t="s">
        <v>4222</v>
      </c>
      <c r="AK213" s="158" t="s">
        <v>4223</v>
      </c>
      <c r="AL213" s="158" t="s">
        <v>4224</v>
      </c>
      <c r="AM213" s="158" t="s">
        <v>2071</v>
      </c>
      <c r="AN213" s="426">
        <v>42998</v>
      </c>
      <c r="AO213" s="792">
        <v>42998</v>
      </c>
      <c r="AP213" s="426">
        <v>43084</v>
      </c>
      <c r="AQ213" s="7">
        <f t="shared" si="63"/>
        <v>86</v>
      </c>
      <c r="AR213" s="765" t="s">
        <v>2176</v>
      </c>
      <c r="AS213" s="641">
        <v>79787263</v>
      </c>
      <c r="AT213" s="96"/>
      <c r="AU213" s="48"/>
      <c r="AV213" s="29"/>
      <c r="AW213" s="29"/>
      <c r="AX213" s="48"/>
      <c r="AY213" s="29"/>
      <c r="AZ213" s="47"/>
      <c r="BA213" s="424"/>
      <c r="BB213" s="29"/>
      <c r="BC213" s="29"/>
      <c r="BD213" s="48"/>
      <c r="BE213" s="29"/>
      <c r="BF213" s="97"/>
      <c r="BG213" s="97"/>
      <c r="BI213" s="29"/>
      <c r="BJ213" s="48"/>
      <c r="BK213" s="29"/>
      <c r="BO213" s="424"/>
      <c r="BP213" s="424"/>
      <c r="BQ213" s="424"/>
      <c r="BR213" s="424"/>
      <c r="BS213" s="29"/>
      <c r="BT213" s="424"/>
      <c r="BU213" s="424"/>
      <c r="BV213" s="424"/>
      <c r="BW213" s="424"/>
      <c r="BX213" s="29"/>
      <c r="CA213" s="424"/>
      <c r="CB213" s="424"/>
      <c r="CC213" s="424"/>
      <c r="CD213" s="74"/>
    </row>
    <row r="214" spans="1:100" ht="25.5" x14ac:dyDescent="0.25">
      <c r="A214" s="219" t="s">
        <v>4028</v>
      </c>
      <c r="B214" s="754">
        <f t="shared" ref="B214:B216" si="64">(S214)</f>
        <v>17594</v>
      </c>
      <c r="C214" s="219" t="s">
        <v>2284</v>
      </c>
      <c r="D214" s="647" t="s">
        <v>4029</v>
      </c>
      <c r="E214" s="505">
        <v>31376</v>
      </c>
      <c r="F214" s="92"/>
      <c r="G214" s="760" t="s">
        <v>1590</v>
      </c>
      <c r="H214" s="760" t="s">
        <v>3802</v>
      </c>
      <c r="I214" s="761"/>
      <c r="J214" s="28" t="s">
        <v>4030</v>
      </c>
      <c r="K214" s="425">
        <v>119</v>
      </c>
      <c r="M214" s="28"/>
      <c r="N214" s="786">
        <v>1022883313</v>
      </c>
      <c r="O214" s="76" t="s">
        <v>4031</v>
      </c>
      <c r="P214" s="395" t="s">
        <v>3006</v>
      </c>
      <c r="Q214" s="762"/>
      <c r="R214" s="762" t="s">
        <v>3742</v>
      </c>
      <c r="S214" s="195">
        <v>17594</v>
      </c>
      <c r="T214" s="752">
        <v>42885</v>
      </c>
      <c r="U214" s="426"/>
      <c r="W214" s="765"/>
      <c r="X214" s="765"/>
      <c r="Y214" s="765"/>
      <c r="Z214" s="765" t="s">
        <v>4067</v>
      </c>
      <c r="AA214" s="157" t="s">
        <v>3562</v>
      </c>
      <c r="AD214" s="426"/>
      <c r="AE214" s="117"/>
      <c r="AF214" s="218"/>
      <c r="AG214" s="117"/>
      <c r="AH214" s="117"/>
      <c r="AI214" s="623">
        <f t="shared" si="62"/>
        <v>0</v>
      </c>
      <c r="AJ214" s="158"/>
      <c r="AK214" s="158"/>
      <c r="AL214" s="158"/>
      <c r="AM214" s="158"/>
      <c r="AN214" s="426"/>
      <c r="AO214" s="426">
        <v>42885</v>
      </c>
      <c r="AP214" s="752">
        <v>43100</v>
      </c>
      <c r="AQ214" s="7">
        <f t="shared" si="63"/>
        <v>215</v>
      </c>
      <c r="AR214" s="765" t="s">
        <v>4068</v>
      </c>
      <c r="AS214" s="641">
        <v>79335420</v>
      </c>
      <c r="AT214" s="96"/>
      <c r="AU214" s="48"/>
      <c r="AV214" s="29"/>
      <c r="AW214" s="29"/>
      <c r="AX214" s="48"/>
      <c r="AY214" s="29"/>
      <c r="AZ214" s="47"/>
      <c r="BA214" s="424"/>
      <c r="BB214" s="29"/>
      <c r="BC214" s="29"/>
      <c r="BD214" s="48"/>
      <c r="BE214" s="29"/>
      <c r="BF214" s="97"/>
      <c r="BG214" s="97"/>
      <c r="BI214" s="29"/>
      <c r="BJ214" s="48"/>
      <c r="BK214" s="29"/>
      <c r="BO214" s="424"/>
      <c r="BP214" s="424"/>
      <c r="BQ214" s="424"/>
      <c r="BR214" s="424"/>
      <c r="BS214" s="29"/>
      <c r="BT214" s="424"/>
      <c r="BU214" s="424"/>
      <c r="BV214" s="424"/>
      <c r="BW214" s="424"/>
      <c r="BX214" s="29"/>
      <c r="CA214" s="424"/>
      <c r="CB214" s="424"/>
      <c r="CC214" s="424"/>
      <c r="CD214" s="74"/>
    </row>
    <row r="215" spans="1:100" ht="63.75" x14ac:dyDescent="0.25">
      <c r="A215" s="219" t="s">
        <v>3045</v>
      </c>
      <c r="B215" s="658">
        <f t="shared" si="64"/>
        <v>114</v>
      </c>
      <c r="C215" s="219" t="s">
        <v>1610</v>
      </c>
      <c r="D215" s="647" t="s">
        <v>4032</v>
      </c>
      <c r="E215" s="507" t="s">
        <v>2972</v>
      </c>
      <c r="F215" s="749">
        <v>42915</v>
      </c>
      <c r="G215" s="765" t="s">
        <v>1590</v>
      </c>
      <c r="H215" s="765" t="s">
        <v>1591</v>
      </c>
      <c r="I215" s="765" t="s">
        <v>4033</v>
      </c>
      <c r="J215" s="595" t="s">
        <v>4034</v>
      </c>
      <c r="K215" s="425">
        <v>226</v>
      </c>
      <c r="L215" s="47">
        <v>261116</v>
      </c>
      <c r="M215" s="610" t="s">
        <v>4035</v>
      </c>
      <c r="N215" s="787">
        <v>296871579</v>
      </c>
      <c r="O215" s="76" t="s">
        <v>4036</v>
      </c>
      <c r="P215" s="395" t="s">
        <v>3956</v>
      </c>
      <c r="Q215" s="289" t="s">
        <v>1480</v>
      </c>
      <c r="R215" s="781" t="s">
        <v>1481</v>
      </c>
      <c r="S215" s="195">
        <v>114</v>
      </c>
      <c r="T215" s="778">
        <v>42963</v>
      </c>
      <c r="U215" s="426"/>
      <c r="W215" s="765" t="s">
        <v>4042</v>
      </c>
      <c r="X215" s="765" t="s">
        <v>3223</v>
      </c>
      <c r="Y215" s="765" t="s">
        <v>1579</v>
      </c>
      <c r="Z215" s="765" t="s">
        <v>4168</v>
      </c>
      <c r="AA215" s="157" t="s">
        <v>4169</v>
      </c>
      <c r="AC215" s="429">
        <v>163717</v>
      </c>
      <c r="AD215" s="426">
        <v>42963</v>
      </c>
      <c r="AE215" s="117"/>
      <c r="AF215" s="218">
        <v>289200000</v>
      </c>
      <c r="AG215" s="117"/>
      <c r="AH215" s="117"/>
      <c r="AI215" s="623">
        <f t="shared" si="62"/>
        <v>289200000</v>
      </c>
      <c r="AJ215" s="158" t="s">
        <v>4170</v>
      </c>
      <c r="AK215" s="158" t="s">
        <v>4171</v>
      </c>
      <c r="AL215" s="158" t="s">
        <v>3476</v>
      </c>
      <c r="AM215" s="426" t="s">
        <v>4172</v>
      </c>
      <c r="AN215" s="778">
        <v>42965</v>
      </c>
      <c r="AO215" s="778">
        <v>42965</v>
      </c>
      <c r="AP215" s="426">
        <v>43057</v>
      </c>
      <c r="AQ215" s="7">
        <f t="shared" si="63"/>
        <v>92</v>
      </c>
      <c r="AR215" s="765" t="s">
        <v>4173</v>
      </c>
      <c r="AS215" s="641">
        <v>80257091</v>
      </c>
      <c r="AT215" s="96"/>
      <c r="AU215" s="48"/>
      <c r="AV215" s="29"/>
      <c r="AW215" s="29"/>
      <c r="AX215" s="48"/>
      <c r="AY215" s="29"/>
      <c r="AZ215" s="47"/>
      <c r="BA215" s="424"/>
      <c r="BB215" s="29"/>
      <c r="BC215" s="29"/>
      <c r="BD215" s="48"/>
      <c r="BE215" s="29"/>
      <c r="BF215" s="97"/>
      <c r="BG215" s="97"/>
      <c r="BI215" s="29"/>
      <c r="BJ215" s="48"/>
      <c r="BK215" s="29"/>
      <c r="BO215" s="424"/>
      <c r="BP215" s="424"/>
      <c r="BQ215" s="424"/>
      <c r="BR215" s="424"/>
      <c r="BS215" s="29"/>
      <c r="BT215" s="424"/>
      <c r="BU215" s="424"/>
      <c r="BV215" s="424"/>
      <c r="BW215" s="424"/>
      <c r="BX215" s="29"/>
      <c r="CA215" s="424"/>
      <c r="CB215" s="424"/>
      <c r="CC215" s="424"/>
      <c r="CD215" s="74"/>
    </row>
    <row r="216" spans="1:100" ht="80.25" x14ac:dyDescent="0.25">
      <c r="A216" s="219" t="s">
        <v>2404</v>
      </c>
      <c r="B216" s="658">
        <f t="shared" si="64"/>
        <v>106</v>
      </c>
      <c r="C216" s="219" t="s">
        <v>2164</v>
      </c>
      <c r="D216" s="647" t="s">
        <v>4038</v>
      </c>
      <c r="E216" s="507" t="s">
        <v>4039</v>
      </c>
      <c r="F216" s="749">
        <v>42886</v>
      </c>
      <c r="G216" s="765" t="s">
        <v>1499</v>
      </c>
      <c r="H216" s="765" t="s">
        <v>1526</v>
      </c>
      <c r="I216" s="765" t="s">
        <v>3915</v>
      </c>
      <c r="J216" s="595" t="s">
        <v>4040</v>
      </c>
      <c r="K216" s="425">
        <v>224</v>
      </c>
      <c r="L216" s="47">
        <v>811118</v>
      </c>
      <c r="M216" s="28" t="s">
        <v>3912</v>
      </c>
      <c r="N216" s="787">
        <v>584290000</v>
      </c>
      <c r="O216" s="76" t="s">
        <v>4041</v>
      </c>
      <c r="P216" s="656" t="s">
        <v>3006</v>
      </c>
      <c r="Q216" s="762" t="s">
        <v>1480</v>
      </c>
      <c r="R216" s="762" t="s">
        <v>3742</v>
      </c>
      <c r="S216" s="195">
        <v>106</v>
      </c>
      <c r="T216" s="733">
        <v>42915</v>
      </c>
      <c r="U216" s="426">
        <v>42915</v>
      </c>
      <c r="W216" s="765" t="s">
        <v>4042</v>
      </c>
      <c r="X216" s="765" t="s">
        <v>4043</v>
      </c>
      <c r="Y216" s="765" t="s">
        <v>4044</v>
      </c>
      <c r="Z216" s="765" t="s">
        <v>4045</v>
      </c>
      <c r="AA216" s="157" t="s">
        <v>4046</v>
      </c>
      <c r="AC216" s="429">
        <v>139917</v>
      </c>
      <c r="AD216" s="426">
        <v>42915</v>
      </c>
      <c r="AE216" s="117"/>
      <c r="AF216" s="218">
        <v>584290000</v>
      </c>
      <c r="AG216" s="117"/>
      <c r="AH216" s="117"/>
      <c r="AI216" s="623">
        <f t="shared" si="62"/>
        <v>584290000</v>
      </c>
      <c r="AJ216" s="158"/>
      <c r="AK216" s="158"/>
      <c r="AL216" s="158"/>
      <c r="AM216" s="158"/>
      <c r="AN216" s="426">
        <v>42920</v>
      </c>
      <c r="AO216" s="426">
        <v>42915</v>
      </c>
      <c r="AP216" s="426">
        <v>42945</v>
      </c>
      <c r="AQ216" s="7">
        <f t="shared" si="63"/>
        <v>30</v>
      </c>
      <c r="AR216" s="765" t="s">
        <v>68</v>
      </c>
      <c r="AS216" s="8">
        <v>79399984</v>
      </c>
      <c r="AT216" s="96"/>
      <c r="AU216" s="48"/>
      <c r="AV216" s="29"/>
      <c r="AW216" s="29"/>
      <c r="AX216" s="48"/>
      <c r="AY216" s="29"/>
      <c r="AZ216" s="47"/>
      <c r="BA216" s="424"/>
      <c r="BB216" s="29"/>
      <c r="BC216" s="29"/>
      <c r="BD216" s="48"/>
      <c r="BE216" s="29"/>
      <c r="BF216" s="97"/>
      <c r="BG216" s="97"/>
      <c r="BI216" s="29"/>
      <c r="BJ216" s="48"/>
      <c r="BK216" s="29"/>
      <c r="BO216" s="424"/>
      <c r="BP216" s="424"/>
      <c r="BQ216" s="424"/>
      <c r="BR216" s="424"/>
      <c r="BS216" s="29"/>
      <c r="BT216" s="424"/>
      <c r="BU216" s="424"/>
      <c r="BV216" s="424"/>
      <c r="BW216" s="424"/>
      <c r="BX216" s="29"/>
      <c r="CA216" s="424"/>
      <c r="CB216" s="424"/>
      <c r="CC216" s="424"/>
      <c r="CD216" s="74"/>
    </row>
    <row r="217" spans="1:100" ht="38.25" x14ac:dyDescent="0.25">
      <c r="A217" s="219" t="s">
        <v>2404</v>
      </c>
      <c r="B217" s="754">
        <f t="shared" ref="B217:B241" si="65">(S217)</f>
        <v>16576</v>
      </c>
      <c r="C217" s="219" t="s">
        <v>2284</v>
      </c>
      <c r="D217" s="331" t="s">
        <v>4072</v>
      </c>
      <c r="E217" s="126">
        <v>29980</v>
      </c>
      <c r="F217" s="92"/>
      <c r="G217" s="760" t="s">
        <v>1590</v>
      </c>
      <c r="H217" s="760" t="s">
        <v>3802</v>
      </c>
      <c r="I217" s="765" t="s">
        <v>4033</v>
      </c>
      <c r="J217" s="595" t="s">
        <v>4069</v>
      </c>
      <c r="K217" s="425">
        <v>153</v>
      </c>
      <c r="L217" s="47">
        <v>761115</v>
      </c>
      <c r="M217" s="28" t="s">
        <v>4073</v>
      </c>
      <c r="N217" s="786" t="s">
        <v>4074</v>
      </c>
      <c r="O217" s="76" t="s">
        <v>3775</v>
      </c>
      <c r="P217" s="395" t="s">
        <v>3776</v>
      </c>
      <c r="Q217" s="762"/>
      <c r="R217" s="762" t="s">
        <v>3742</v>
      </c>
      <c r="S217" s="195">
        <v>16576</v>
      </c>
      <c r="T217" s="752">
        <v>42850</v>
      </c>
      <c r="U217" s="426"/>
      <c r="W217" s="765"/>
      <c r="X217" s="765"/>
      <c r="Y217" s="765"/>
      <c r="Z217" s="765" t="s">
        <v>4075</v>
      </c>
      <c r="AA217" s="157" t="s">
        <v>4076</v>
      </c>
      <c r="AD217" s="426"/>
      <c r="AE217" s="117"/>
      <c r="AF217" s="218"/>
      <c r="AG217" s="117"/>
      <c r="AH217" s="117"/>
      <c r="AI217" s="117"/>
      <c r="AJ217" s="158"/>
      <c r="AK217" s="158"/>
      <c r="AL217" s="158"/>
      <c r="AM217" s="158"/>
      <c r="AN217" s="426"/>
      <c r="AO217" s="426">
        <v>42856</v>
      </c>
      <c r="AP217" s="753">
        <v>43100</v>
      </c>
      <c r="AQ217" s="7">
        <f t="shared" ref="AQ217:AQ220" si="66">AP217-AO217</f>
        <v>244</v>
      </c>
      <c r="AR217" s="765" t="s">
        <v>4077</v>
      </c>
      <c r="AS217" s="641">
        <v>94428532</v>
      </c>
      <c r="AT217" s="96"/>
      <c r="AU217" s="48"/>
      <c r="AV217" s="29"/>
      <c r="AW217" s="29"/>
      <c r="AX217" s="48"/>
      <c r="AY217" s="29"/>
      <c r="AZ217" s="47"/>
      <c r="BA217" s="424"/>
      <c r="BB217" s="29"/>
      <c r="BC217" s="29"/>
      <c r="BD217" s="48"/>
      <c r="BE217" s="29"/>
      <c r="BF217" s="97"/>
      <c r="BG217" s="97"/>
      <c r="BI217" s="29"/>
      <c r="BJ217" s="48"/>
      <c r="BK217" s="29"/>
      <c r="BO217" s="424"/>
      <c r="BP217" s="424"/>
      <c r="BQ217" s="424"/>
      <c r="BR217" s="424"/>
      <c r="BS217" s="29"/>
      <c r="BT217" s="424"/>
      <c r="BU217" s="424"/>
      <c r="BV217" s="424"/>
      <c r="BW217" s="424"/>
      <c r="BX217" s="29"/>
      <c r="CA217" s="424"/>
      <c r="CB217" s="424"/>
      <c r="CC217" s="424"/>
      <c r="CD217" s="74"/>
    </row>
    <row r="218" spans="1:100" ht="51" x14ac:dyDescent="0.25">
      <c r="A218" s="219" t="s">
        <v>2404</v>
      </c>
      <c r="B218" s="754">
        <f t="shared" si="65"/>
        <v>18850</v>
      </c>
      <c r="C218" s="219" t="s">
        <v>2284</v>
      </c>
      <c r="D218" s="647" t="s">
        <v>4078</v>
      </c>
      <c r="E218" s="264">
        <v>33742</v>
      </c>
      <c r="F218" s="426"/>
      <c r="G218" s="760" t="s">
        <v>1590</v>
      </c>
      <c r="H218" s="760" t="s">
        <v>3802</v>
      </c>
      <c r="I218" s="765" t="s">
        <v>1743</v>
      </c>
      <c r="J218" s="610" t="s">
        <v>4079</v>
      </c>
      <c r="K218" s="425" t="s">
        <v>4080</v>
      </c>
      <c r="L218" s="47">
        <v>91111703</v>
      </c>
      <c r="M218" s="28" t="s">
        <v>4081</v>
      </c>
      <c r="N218" s="787">
        <v>1220940</v>
      </c>
      <c r="O218" s="76" t="s">
        <v>4050</v>
      </c>
      <c r="P218" s="403" t="s">
        <v>1939</v>
      </c>
      <c r="Q218" s="762"/>
      <c r="R218" s="762" t="s">
        <v>3742</v>
      </c>
      <c r="S218" s="195">
        <v>18850</v>
      </c>
      <c r="T218" s="752">
        <v>42934</v>
      </c>
      <c r="W218" s="765"/>
      <c r="X218" s="765"/>
      <c r="Y218" s="765"/>
      <c r="Z218" s="765" t="s">
        <v>4082</v>
      </c>
      <c r="AA218" s="115" t="s">
        <v>4083</v>
      </c>
      <c r="AD218" s="426"/>
      <c r="AE218" s="117"/>
      <c r="AF218" s="218"/>
      <c r="AG218" s="117"/>
      <c r="AH218" s="117"/>
      <c r="AI218" s="117"/>
      <c r="AJ218" s="158"/>
      <c r="AK218" s="158"/>
      <c r="AL218" s="158"/>
      <c r="AM218" s="158"/>
      <c r="AN218" s="426"/>
      <c r="AO218" s="426">
        <v>42934</v>
      </c>
      <c r="AP218" s="426">
        <v>43039</v>
      </c>
      <c r="AQ218" s="7">
        <f t="shared" si="66"/>
        <v>105</v>
      </c>
      <c r="AR218" s="765" t="s">
        <v>4084</v>
      </c>
      <c r="AS218" s="641">
        <v>11225870</v>
      </c>
    </row>
    <row r="219" spans="1:100" ht="51" x14ac:dyDescent="0.25">
      <c r="A219" s="219" t="s">
        <v>4085</v>
      </c>
      <c r="B219" s="754">
        <f t="shared" si="65"/>
        <v>18851</v>
      </c>
      <c r="C219" s="219" t="s">
        <v>2284</v>
      </c>
      <c r="D219" s="331" t="s">
        <v>4086</v>
      </c>
      <c r="E219" s="126">
        <v>33745</v>
      </c>
      <c r="F219" s="426"/>
      <c r="G219" s="760" t="s">
        <v>1590</v>
      </c>
      <c r="H219" s="760" t="s">
        <v>3802</v>
      </c>
      <c r="I219" s="765" t="s">
        <v>1743</v>
      </c>
      <c r="J219" s="610" t="s">
        <v>4079</v>
      </c>
      <c r="K219" s="756" t="s">
        <v>4080</v>
      </c>
      <c r="L219" s="611">
        <v>91111703</v>
      </c>
      <c r="M219" s="595" t="s">
        <v>4081</v>
      </c>
      <c r="N219" s="787">
        <v>2090830</v>
      </c>
      <c r="O219" s="76" t="s">
        <v>4049</v>
      </c>
      <c r="P219" s="655" t="s">
        <v>1939</v>
      </c>
      <c r="Q219" s="762"/>
      <c r="R219" s="762" t="s">
        <v>3742</v>
      </c>
      <c r="S219" s="195">
        <v>18851</v>
      </c>
      <c r="T219" s="755">
        <v>42934</v>
      </c>
      <c r="W219" s="765"/>
      <c r="X219" s="765"/>
      <c r="Y219" s="765"/>
      <c r="Z219" s="765" t="s">
        <v>4082</v>
      </c>
      <c r="AA219" s="622" t="s">
        <v>4083</v>
      </c>
      <c r="AD219" s="426"/>
      <c r="AE219" s="117"/>
      <c r="AF219" s="218"/>
      <c r="AG219" s="117"/>
      <c r="AH219" s="117"/>
      <c r="AI219" s="117"/>
      <c r="AJ219" s="158"/>
      <c r="AK219" s="158"/>
      <c r="AL219" s="158"/>
      <c r="AM219" s="158"/>
      <c r="AN219" s="426"/>
      <c r="AO219" s="755">
        <v>42934</v>
      </c>
      <c r="AP219" s="755">
        <v>43039</v>
      </c>
      <c r="AQ219" s="7">
        <f t="shared" si="66"/>
        <v>105</v>
      </c>
      <c r="AR219" s="765" t="s">
        <v>4084</v>
      </c>
      <c r="AS219" s="641">
        <v>11225870</v>
      </c>
    </row>
    <row r="220" spans="1:100" ht="51" x14ac:dyDescent="0.25">
      <c r="A220" s="219" t="s">
        <v>2404</v>
      </c>
      <c r="B220" s="429">
        <f t="shared" si="65"/>
        <v>18852</v>
      </c>
      <c r="C220" s="219" t="s">
        <v>2284</v>
      </c>
      <c r="D220" s="331" t="s">
        <v>4087</v>
      </c>
      <c r="E220" s="264">
        <v>33746</v>
      </c>
      <c r="F220" s="426"/>
      <c r="G220" s="760" t="s">
        <v>1590</v>
      </c>
      <c r="H220" s="760" t="s">
        <v>3802</v>
      </c>
      <c r="I220" s="765" t="s">
        <v>1743</v>
      </c>
      <c r="J220" s="610" t="s">
        <v>4079</v>
      </c>
      <c r="K220" s="756" t="s">
        <v>4080</v>
      </c>
      <c r="L220" s="611">
        <v>91111703</v>
      </c>
      <c r="M220" s="595" t="s">
        <v>4081</v>
      </c>
      <c r="N220" s="787">
        <v>3594990</v>
      </c>
      <c r="O220" s="76" t="s">
        <v>4048</v>
      </c>
      <c r="P220" s="655" t="s">
        <v>1939</v>
      </c>
      <c r="Q220" s="762"/>
      <c r="R220" s="762" t="s">
        <v>3742</v>
      </c>
      <c r="S220" s="195">
        <v>18852</v>
      </c>
      <c r="T220" s="755">
        <v>42934</v>
      </c>
      <c r="W220" s="765"/>
      <c r="X220" s="765"/>
      <c r="Y220" s="765"/>
      <c r="Z220" s="765" t="s">
        <v>4082</v>
      </c>
      <c r="AA220" s="622" t="s">
        <v>4083</v>
      </c>
      <c r="AD220" s="426"/>
      <c r="AE220" s="117"/>
      <c r="AF220" s="218"/>
      <c r="AG220" s="117"/>
      <c r="AH220" s="117"/>
      <c r="AI220" s="117"/>
      <c r="AJ220" s="158"/>
      <c r="AK220" s="158"/>
      <c r="AL220" s="158"/>
      <c r="AM220" s="158"/>
      <c r="AN220" s="426"/>
      <c r="AO220" s="755">
        <v>42934</v>
      </c>
      <c r="AP220" s="755">
        <v>43039</v>
      </c>
      <c r="AQ220" s="7">
        <f t="shared" si="66"/>
        <v>105</v>
      </c>
      <c r="AR220" s="765" t="s">
        <v>4084</v>
      </c>
      <c r="AS220" s="641">
        <v>11225870</v>
      </c>
    </row>
    <row r="221" spans="1:100" ht="51" x14ac:dyDescent="0.25">
      <c r="A221" s="219" t="s">
        <v>2404</v>
      </c>
      <c r="B221" s="429">
        <f t="shared" si="65"/>
        <v>18853</v>
      </c>
      <c r="C221" s="219" t="s">
        <v>2284</v>
      </c>
      <c r="D221" s="647" t="s">
        <v>4088</v>
      </c>
      <c r="E221" s="264">
        <v>33747</v>
      </c>
      <c r="F221" s="426"/>
      <c r="G221" s="760" t="s">
        <v>1590</v>
      </c>
      <c r="H221" s="760" t="s">
        <v>3802</v>
      </c>
      <c r="I221" s="765" t="s">
        <v>1743</v>
      </c>
      <c r="J221" s="610" t="s">
        <v>4079</v>
      </c>
      <c r="K221" s="756" t="s">
        <v>4080</v>
      </c>
      <c r="L221" s="611">
        <v>91111703</v>
      </c>
      <c r="M221" s="595" t="s">
        <v>4081</v>
      </c>
      <c r="N221" s="787">
        <v>7289921</v>
      </c>
      <c r="O221" s="76" t="s">
        <v>4047</v>
      </c>
      <c r="P221" s="655" t="s">
        <v>1939</v>
      </c>
      <c r="Q221" s="289"/>
      <c r="R221" s="289" t="s">
        <v>3742</v>
      </c>
      <c r="S221" s="195">
        <v>18853</v>
      </c>
      <c r="T221" s="755">
        <v>42934</v>
      </c>
      <c r="U221" s="426"/>
      <c r="W221" s="765"/>
      <c r="X221" s="765"/>
      <c r="Y221" s="765"/>
      <c r="Z221" s="765" t="s">
        <v>4089</v>
      </c>
      <c r="AA221" s="622" t="s">
        <v>4090</v>
      </c>
      <c r="AD221" s="426"/>
      <c r="AE221" s="117"/>
      <c r="AF221" s="218"/>
      <c r="AG221" s="117"/>
      <c r="AH221" s="117"/>
      <c r="AI221" s="117"/>
      <c r="AJ221" s="158"/>
      <c r="AK221" s="158"/>
      <c r="AL221" s="158"/>
      <c r="AM221" s="158"/>
      <c r="AN221" s="426"/>
      <c r="AO221" s="755">
        <v>42934</v>
      </c>
      <c r="AP221" s="755">
        <v>43039</v>
      </c>
      <c r="AQ221" s="7">
        <f t="shared" ref="AQ221:AQ265" si="67">AP221-AO221</f>
        <v>105</v>
      </c>
      <c r="AR221" s="765" t="s">
        <v>4084</v>
      </c>
      <c r="AS221" s="641">
        <v>11225870</v>
      </c>
    </row>
    <row r="222" spans="1:100" ht="51" x14ac:dyDescent="0.25">
      <c r="A222" s="219" t="s">
        <v>3045</v>
      </c>
      <c r="B222" s="658">
        <f t="shared" si="65"/>
        <v>45</v>
      </c>
      <c r="C222" s="402" t="s">
        <v>1610</v>
      </c>
      <c r="D222" s="647" t="s">
        <v>4183</v>
      </c>
      <c r="E222" s="507" t="s">
        <v>3209</v>
      </c>
      <c r="F222" s="426">
        <v>42941</v>
      </c>
      <c r="G222" s="760" t="s">
        <v>3038</v>
      </c>
      <c r="H222" s="760" t="s">
        <v>3038</v>
      </c>
      <c r="I222" s="761" t="s">
        <v>1743</v>
      </c>
      <c r="J222" s="610" t="s">
        <v>4091</v>
      </c>
      <c r="K222" s="425">
        <v>108</v>
      </c>
      <c r="L222" s="47">
        <v>80141607</v>
      </c>
      <c r="M222" s="28" t="s">
        <v>3948</v>
      </c>
      <c r="N222" s="786">
        <v>2400000</v>
      </c>
      <c r="O222" s="423" t="s">
        <v>4092</v>
      </c>
      <c r="P222" s="395" t="s">
        <v>1871</v>
      </c>
      <c r="Q222" s="289" t="s">
        <v>1480</v>
      </c>
      <c r="R222" s="289" t="s">
        <v>3742</v>
      </c>
      <c r="S222" s="193">
        <v>45</v>
      </c>
      <c r="T222" s="752">
        <v>42962</v>
      </c>
      <c r="U222" s="778">
        <v>42962</v>
      </c>
      <c r="W222" s="779" t="s">
        <v>3687</v>
      </c>
      <c r="X222" s="765" t="s">
        <v>3223</v>
      </c>
      <c r="Y222" s="765" t="s">
        <v>1579</v>
      </c>
      <c r="Z222" s="765" t="s">
        <v>4182</v>
      </c>
      <c r="AA222" s="115">
        <v>41058207</v>
      </c>
      <c r="AC222" s="425">
        <v>162917</v>
      </c>
      <c r="AD222" s="778">
        <v>42962</v>
      </c>
      <c r="AE222" s="117"/>
      <c r="AF222" s="114">
        <v>2400000</v>
      </c>
      <c r="AG222" s="117"/>
      <c r="AH222" s="117"/>
      <c r="AI222" s="623">
        <f t="shared" ref="AI222:AI240" si="68">+AF222+AG222</f>
        <v>2400000</v>
      </c>
      <c r="AJ222" s="158"/>
      <c r="AL222" s="426"/>
      <c r="AM222" s="426"/>
      <c r="AN222" s="426"/>
      <c r="AO222" s="426">
        <v>42962</v>
      </c>
      <c r="AP222" s="426">
        <v>43084</v>
      </c>
      <c r="AQ222" s="7">
        <f t="shared" si="67"/>
        <v>122</v>
      </c>
      <c r="AR222" s="404" t="s">
        <v>3408</v>
      </c>
      <c r="AS222" s="8">
        <v>40179426</v>
      </c>
      <c r="AT222" s="48"/>
      <c r="AU222" s="48"/>
      <c r="AV222" s="29"/>
      <c r="AW222" s="166"/>
      <c r="AX222" s="48"/>
      <c r="AY222" s="29"/>
      <c r="AZ222" s="47"/>
      <c r="BA222" s="424"/>
      <c r="BB222" s="29"/>
      <c r="BC222" s="29"/>
      <c r="BD222" s="48"/>
      <c r="BE222" s="29"/>
      <c r="BF222" s="97"/>
      <c r="BG222" s="97"/>
      <c r="BI222" s="29"/>
      <c r="BJ222" s="48"/>
      <c r="BK222" s="29"/>
      <c r="BO222" s="424"/>
      <c r="BP222" s="424"/>
      <c r="BQ222" s="423"/>
      <c r="BR222" s="424"/>
      <c r="BS222" s="29"/>
      <c r="BT222" s="29"/>
      <c r="BU222" s="424"/>
      <c r="BV222" s="424"/>
      <c r="BW222" s="424"/>
      <c r="BX222" s="29"/>
      <c r="CA222" s="424"/>
      <c r="CB222" s="424"/>
      <c r="CC222" s="424"/>
      <c r="CD222" s="74"/>
      <c r="CH222" s="74"/>
      <c r="CI222" s="74"/>
      <c r="CJ222" s="50"/>
      <c r="CK222" s="80"/>
      <c r="CL222" s="219"/>
      <c r="CO222" s="50"/>
      <c r="CP222" s="220"/>
      <c r="CS222" s="219"/>
      <c r="CU222" s="219"/>
    </row>
    <row r="223" spans="1:100" ht="51" x14ac:dyDescent="0.25">
      <c r="A223" s="219" t="s">
        <v>2404</v>
      </c>
      <c r="B223" s="658">
        <f t="shared" si="65"/>
        <v>48</v>
      </c>
      <c r="C223" s="402" t="s">
        <v>1610</v>
      </c>
      <c r="D223" s="647" t="s">
        <v>4093</v>
      </c>
      <c r="E223" s="507" t="s">
        <v>3183</v>
      </c>
      <c r="F223" s="426">
        <v>42944</v>
      </c>
      <c r="G223" s="760" t="s">
        <v>3038</v>
      </c>
      <c r="H223" s="760" t="s">
        <v>3038</v>
      </c>
      <c r="I223" s="761" t="s">
        <v>1743</v>
      </c>
      <c r="J223" s="610" t="s">
        <v>4094</v>
      </c>
      <c r="K223" s="425">
        <v>187</v>
      </c>
      <c r="L223" s="47">
        <v>84121804</v>
      </c>
      <c r="M223" s="28" t="s">
        <v>3553</v>
      </c>
      <c r="N223" s="786">
        <v>17724000</v>
      </c>
      <c r="O223" s="423" t="s">
        <v>4095</v>
      </c>
      <c r="P223" s="656" t="s">
        <v>4096</v>
      </c>
      <c r="Q223" s="289" t="s">
        <v>1480</v>
      </c>
      <c r="R223" s="289" t="s">
        <v>3742</v>
      </c>
      <c r="S223" s="193">
        <v>48</v>
      </c>
      <c r="T223" s="752">
        <v>42970</v>
      </c>
      <c r="U223" s="778">
        <v>42970</v>
      </c>
      <c r="W223" s="765" t="s">
        <v>4042</v>
      </c>
      <c r="X223" s="765" t="s">
        <v>1866</v>
      </c>
      <c r="Y223" s="765" t="s">
        <v>1866</v>
      </c>
      <c r="Z223" s="765" t="s">
        <v>4184</v>
      </c>
      <c r="AA223" s="115">
        <v>900155107</v>
      </c>
      <c r="AC223" s="425">
        <v>166317</v>
      </c>
      <c r="AD223" s="426">
        <v>42970</v>
      </c>
      <c r="AE223" s="117"/>
      <c r="AF223" s="114">
        <v>17724000</v>
      </c>
      <c r="AG223" s="117"/>
      <c r="AH223" s="117"/>
      <c r="AI223" s="623">
        <f t="shared" si="68"/>
        <v>17724000</v>
      </c>
      <c r="AJ223" s="158"/>
      <c r="AL223" s="426"/>
      <c r="AM223" s="426"/>
      <c r="AN223" s="426"/>
      <c r="AO223" s="426">
        <v>42970</v>
      </c>
      <c r="AP223" s="426">
        <v>43054</v>
      </c>
      <c r="AQ223" s="7">
        <f t="shared" si="67"/>
        <v>84</v>
      </c>
      <c r="AR223" s="765" t="s">
        <v>4084</v>
      </c>
      <c r="AS223" s="616">
        <v>11225870</v>
      </c>
      <c r="AT223" s="48"/>
      <c r="AU223" s="48"/>
      <c r="AV223" s="29"/>
      <c r="AW223" s="166"/>
      <c r="AX223" s="48"/>
      <c r="AY223" s="29"/>
      <c r="AZ223" s="47"/>
      <c r="BA223" s="424"/>
      <c r="BB223" s="29"/>
      <c r="BC223" s="29"/>
      <c r="BD223" s="48"/>
      <c r="BE223" s="29"/>
      <c r="BF223" s="97"/>
      <c r="BG223" s="97"/>
      <c r="BI223" s="29"/>
      <c r="BJ223" s="48"/>
      <c r="BK223" s="29"/>
      <c r="BO223" s="424"/>
      <c r="BP223" s="424"/>
      <c r="BQ223" s="423"/>
      <c r="BR223" s="424"/>
      <c r="BS223" s="29"/>
      <c r="BT223" s="29"/>
      <c r="BU223" s="424"/>
      <c r="BV223" s="424"/>
      <c r="BW223" s="424"/>
      <c r="BX223" s="29"/>
      <c r="CA223" s="424"/>
      <c r="CB223" s="424"/>
      <c r="CC223" s="424"/>
      <c r="CD223" s="74"/>
      <c r="CH223" s="74"/>
      <c r="CI223" s="74"/>
      <c r="CJ223" s="50"/>
      <c r="CK223" s="80"/>
      <c r="CL223" s="219"/>
      <c r="CO223" s="50"/>
      <c r="CP223" s="220"/>
      <c r="CS223" s="219"/>
      <c r="CU223" s="219"/>
    </row>
    <row r="224" spans="1:100" ht="89.25" x14ac:dyDescent="0.25">
      <c r="A224" s="219" t="s">
        <v>2404</v>
      </c>
      <c r="B224" s="658">
        <f t="shared" si="65"/>
        <v>124</v>
      </c>
      <c r="C224" s="402" t="s">
        <v>1610</v>
      </c>
      <c r="D224" s="647" t="s">
        <v>4097</v>
      </c>
      <c r="E224" s="507" t="s">
        <v>1488</v>
      </c>
      <c r="F224" s="426">
        <v>42933</v>
      </c>
      <c r="G224" s="760" t="s">
        <v>4025</v>
      </c>
      <c r="H224" s="760" t="s">
        <v>4025</v>
      </c>
      <c r="I224" s="765" t="s">
        <v>4033</v>
      </c>
      <c r="J224" s="610" t="s">
        <v>4098</v>
      </c>
      <c r="K224" s="756"/>
      <c r="L224" s="611">
        <v>721015</v>
      </c>
      <c r="M224" s="28" t="s">
        <v>3903</v>
      </c>
      <c r="N224" s="786">
        <v>517272727</v>
      </c>
      <c r="O224" s="423" t="s">
        <v>4099</v>
      </c>
      <c r="P224" s="395" t="s">
        <v>3956</v>
      </c>
      <c r="Q224" s="289" t="s">
        <v>1480</v>
      </c>
      <c r="R224" s="289" t="s">
        <v>3742</v>
      </c>
      <c r="S224" s="193">
        <v>124</v>
      </c>
      <c r="T224" s="752">
        <v>43005</v>
      </c>
      <c r="U224" s="797">
        <v>43005</v>
      </c>
      <c r="W224" s="765" t="s">
        <v>4236</v>
      </c>
      <c r="X224" s="765" t="s">
        <v>2513</v>
      </c>
      <c r="Y224" s="765" t="s">
        <v>2764</v>
      </c>
      <c r="Z224" s="765" t="s">
        <v>4237</v>
      </c>
      <c r="AA224" s="115" t="s">
        <v>4238</v>
      </c>
      <c r="AC224" s="425">
        <v>201417</v>
      </c>
      <c r="AD224" s="426">
        <v>43005</v>
      </c>
      <c r="AE224" s="117"/>
      <c r="AF224" s="114">
        <v>501134013</v>
      </c>
      <c r="AG224" s="117"/>
      <c r="AH224" s="117"/>
      <c r="AI224" s="623">
        <f t="shared" si="68"/>
        <v>501134013</v>
      </c>
      <c r="AJ224" s="158" t="s">
        <v>4239</v>
      </c>
      <c r="AK224" s="89" t="s">
        <v>4240</v>
      </c>
      <c r="AL224" s="426" t="s">
        <v>4241</v>
      </c>
      <c r="AM224" s="426"/>
      <c r="AN224" s="426"/>
      <c r="AO224" s="426">
        <v>43005</v>
      </c>
      <c r="AP224" s="426">
        <v>43065</v>
      </c>
      <c r="AQ224" s="7">
        <f t="shared" si="67"/>
        <v>60</v>
      </c>
      <c r="AR224" s="765" t="s">
        <v>4242</v>
      </c>
      <c r="AS224" s="616">
        <v>5825755</v>
      </c>
      <c r="AT224" s="48"/>
      <c r="AU224" s="48"/>
      <c r="AV224" s="29"/>
      <c r="AW224" s="166"/>
      <c r="AX224" s="48"/>
      <c r="AY224" s="29"/>
      <c r="AZ224" s="47"/>
      <c r="BA224" s="424"/>
      <c r="BB224" s="29"/>
      <c r="BC224" s="29"/>
      <c r="BD224" s="48"/>
      <c r="BE224" s="29"/>
      <c r="BF224" s="97"/>
      <c r="BG224" s="97"/>
      <c r="BI224" s="29"/>
      <c r="BJ224" s="48"/>
      <c r="BK224" s="29"/>
      <c r="BO224" s="424"/>
      <c r="BP224" s="424"/>
      <c r="BQ224" s="423"/>
      <c r="BR224" s="424"/>
      <c r="BS224" s="29"/>
      <c r="BT224" s="29"/>
      <c r="BU224" s="424"/>
      <c r="BV224" s="424"/>
      <c r="BW224" s="424"/>
      <c r="BX224" s="29"/>
      <c r="CA224" s="424"/>
      <c r="CB224" s="424"/>
      <c r="CC224" s="424"/>
      <c r="CD224" s="74"/>
      <c r="CH224" s="74"/>
      <c r="CI224" s="74"/>
      <c r="CJ224" s="50"/>
      <c r="CK224" s="80"/>
      <c r="CL224" s="219"/>
      <c r="CO224" s="50"/>
      <c r="CP224" s="220"/>
      <c r="CS224" s="219"/>
      <c r="CU224" s="219"/>
    </row>
    <row r="225" spans="1:99" ht="76.5" x14ac:dyDescent="0.25">
      <c r="A225" s="219" t="s">
        <v>3045</v>
      </c>
      <c r="B225" s="658">
        <f t="shared" si="65"/>
        <v>111</v>
      </c>
      <c r="C225" s="402" t="s">
        <v>2164</v>
      </c>
      <c r="D225" s="647" t="s">
        <v>4100</v>
      </c>
      <c r="E225" s="507" t="s">
        <v>4101</v>
      </c>
      <c r="F225" s="426">
        <v>42947</v>
      </c>
      <c r="G225" s="760" t="s">
        <v>1499</v>
      </c>
      <c r="H225" s="760" t="s">
        <v>3811</v>
      </c>
      <c r="I225" s="761" t="s">
        <v>1743</v>
      </c>
      <c r="J225" s="610" t="s">
        <v>4102</v>
      </c>
      <c r="K225" s="425">
        <v>215</v>
      </c>
      <c r="L225" s="47">
        <v>801116</v>
      </c>
      <c r="M225" s="28" t="s">
        <v>3129</v>
      </c>
      <c r="N225" s="786">
        <v>12000000</v>
      </c>
      <c r="O225" s="423" t="s">
        <v>4103</v>
      </c>
      <c r="P225" s="395" t="s">
        <v>1487</v>
      </c>
      <c r="Q225" s="289" t="s">
        <v>1480</v>
      </c>
      <c r="R225" s="289" t="s">
        <v>3742</v>
      </c>
      <c r="S225" s="193">
        <v>111</v>
      </c>
      <c r="T225" s="752">
        <v>42950</v>
      </c>
      <c r="U225" s="778">
        <v>42950</v>
      </c>
      <c r="W225" s="765" t="s">
        <v>3687</v>
      </c>
      <c r="X225" s="765" t="s">
        <v>3272</v>
      </c>
      <c r="Y225" s="765" t="s">
        <v>3272</v>
      </c>
      <c r="Z225" s="765" t="s">
        <v>4167</v>
      </c>
      <c r="AA225" s="499">
        <v>52350202</v>
      </c>
      <c r="AC225" s="425">
        <v>157917</v>
      </c>
      <c r="AD225" s="426">
        <v>42950</v>
      </c>
      <c r="AE225" s="117"/>
      <c r="AF225" s="114">
        <v>12000000</v>
      </c>
      <c r="AG225" s="117"/>
      <c r="AH225" s="117"/>
      <c r="AI225" s="623">
        <f t="shared" si="68"/>
        <v>12000000</v>
      </c>
      <c r="AJ225" s="158"/>
      <c r="AL225" s="426"/>
      <c r="AM225" s="426"/>
      <c r="AN225" s="426"/>
      <c r="AO225" s="426">
        <v>42950</v>
      </c>
      <c r="AP225" s="426">
        <v>43100</v>
      </c>
      <c r="AQ225" s="7">
        <f t="shared" si="67"/>
        <v>150</v>
      </c>
      <c r="AR225" s="765" t="s">
        <v>733</v>
      </c>
      <c r="AS225" s="8">
        <v>52544180</v>
      </c>
      <c r="AT225" s="48"/>
      <c r="AU225" s="48"/>
      <c r="AV225" s="29"/>
      <c r="AW225" s="166"/>
      <c r="AX225" s="48"/>
      <c r="AY225" s="29"/>
      <c r="AZ225" s="47"/>
      <c r="BA225" s="424"/>
      <c r="BB225" s="29"/>
      <c r="BC225" s="29"/>
      <c r="BD225" s="48"/>
      <c r="BE225" s="29"/>
      <c r="BF225" s="97"/>
      <c r="BG225" s="97"/>
      <c r="BI225" s="29"/>
      <c r="BJ225" s="48"/>
      <c r="BK225" s="29"/>
      <c r="BO225" s="424"/>
      <c r="BP225" s="424"/>
      <c r="BQ225" s="423"/>
      <c r="BR225" s="424"/>
      <c r="BS225" s="29"/>
      <c r="BT225" s="29"/>
      <c r="BU225" s="424"/>
      <c r="BV225" s="424"/>
      <c r="BW225" s="424"/>
      <c r="BX225" s="29"/>
      <c r="CA225" s="424"/>
      <c r="CB225" s="424"/>
      <c r="CC225" s="424"/>
      <c r="CD225" s="74"/>
      <c r="CH225" s="74"/>
      <c r="CI225" s="74"/>
      <c r="CJ225" s="50"/>
      <c r="CK225" s="80"/>
      <c r="CL225" s="219"/>
      <c r="CO225" s="50"/>
      <c r="CP225" s="220"/>
      <c r="CS225" s="219"/>
      <c r="CU225" s="219"/>
    </row>
    <row r="226" spans="1:99" s="777" customFormat="1" ht="38.25" x14ac:dyDescent="0.25">
      <c r="A226" s="777" t="s">
        <v>2404</v>
      </c>
      <c r="B226" s="658">
        <f t="shared" si="65"/>
        <v>47</v>
      </c>
      <c r="C226" s="613" t="s">
        <v>2164</v>
      </c>
      <c r="D226" s="647"/>
      <c r="E226" s="507" t="s">
        <v>3178</v>
      </c>
      <c r="F226" s="778">
        <v>42941</v>
      </c>
      <c r="G226" s="776" t="s">
        <v>3038</v>
      </c>
      <c r="H226" s="776" t="s">
        <v>3038</v>
      </c>
      <c r="I226" s="779" t="s">
        <v>3915</v>
      </c>
      <c r="J226" s="610" t="s">
        <v>4104</v>
      </c>
      <c r="K226" s="782">
        <v>193</v>
      </c>
      <c r="L226" s="611">
        <v>32131023</v>
      </c>
      <c r="M226" s="595" t="s">
        <v>4027</v>
      </c>
      <c r="N226" s="786">
        <v>31947000</v>
      </c>
      <c r="O226" s="780" t="s">
        <v>4105</v>
      </c>
      <c r="P226" s="656" t="s">
        <v>3006</v>
      </c>
      <c r="Q226" s="289" t="s">
        <v>1480</v>
      </c>
      <c r="R226" s="289" t="s">
        <v>3742</v>
      </c>
      <c r="S226" s="633">
        <v>47</v>
      </c>
      <c r="T226" s="778">
        <v>42964</v>
      </c>
      <c r="U226" s="778">
        <v>42964</v>
      </c>
      <c r="V226" s="612"/>
      <c r="W226" s="779" t="s">
        <v>1804</v>
      </c>
      <c r="X226" s="779" t="s">
        <v>3272</v>
      </c>
      <c r="Y226" s="779" t="s">
        <v>3272</v>
      </c>
      <c r="Z226" s="779" t="s">
        <v>4177</v>
      </c>
      <c r="AA226" s="499" t="s">
        <v>4178</v>
      </c>
      <c r="AB226" s="613"/>
      <c r="AC226" s="782">
        <v>164417</v>
      </c>
      <c r="AD226" s="778">
        <v>42964</v>
      </c>
      <c r="AE226" s="623"/>
      <c r="AF226" s="621">
        <v>23011000</v>
      </c>
      <c r="AG226" s="623"/>
      <c r="AH226" s="623"/>
      <c r="AI226" s="623">
        <f t="shared" si="68"/>
        <v>23011000</v>
      </c>
      <c r="AJ226" s="630"/>
      <c r="AK226" s="619"/>
      <c r="AL226" s="778"/>
      <c r="AM226" s="778"/>
      <c r="AN226" s="778"/>
      <c r="AO226" s="778">
        <v>42964</v>
      </c>
      <c r="AP226" s="778">
        <v>42995</v>
      </c>
      <c r="AQ226" s="7">
        <f t="shared" si="67"/>
        <v>31</v>
      </c>
      <c r="AR226" s="779" t="s">
        <v>64</v>
      </c>
      <c r="AS226" s="8">
        <v>79379510</v>
      </c>
      <c r="AT226" s="48"/>
      <c r="AU226" s="48"/>
      <c r="AV226" s="597"/>
      <c r="AW226" s="166"/>
      <c r="AX226" s="48"/>
      <c r="AY226" s="597"/>
      <c r="AZ226" s="611"/>
      <c r="BA226" s="781"/>
      <c r="BB226" s="597"/>
      <c r="BC226" s="597"/>
      <c r="BD226" s="48"/>
      <c r="BE226" s="597"/>
      <c r="BF226" s="97"/>
      <c r="BG226" s="97"/>
      <c r="BH226" s="612"/>
      <c r="BI226" s="597"/>
      <c r="BJ226" s="48"/>
      <c r="BK226" s="597"/>
      <c r="BL226" s="612"/>
      <c r="BM226" s="612"/>
      <c r="BN226" s="612"/>
      <c r="BO226" s="781"/>
      <c r="BP226" s="781"/>
      <c r="BQ226" s="780"/>
      <c r="BR226" s="781"/>
      <c r="BS226" s="597"/>
      <c r="BT226" s="597"/>
      <c r="BU226" s="781"/>
      <c r="BV226" s="781"/>
      <c r="BW226" s="781"/>
      <c r="BX226" s="597"/>
      <c r="BY226" s="92"/>
      <c r="BZ226" s="92"/>
      <c r="CA226" s="781"/>
      <c r="CB226" s="781"/>
      <c r="CC226" s="781"/>
      <c r="CD226" s="74"/>
      <c r="CE226" s="53"/>
      <c r="CF226" s="617"/>
      <c r="CG226" s="612"/>
      <c r="CH226" s="74"/>
      <c r="CI226" s="74"/>
      <c r="CJ226" s="612"/>
      <c r="CK226" s="80"/>
      <c r="CO226" s="612"/>
      <c r="CP226" s="220"/>
      <c r="CR226" s="612"/>
    </row>
    <row r="227" spans="1:99" ht="38.25" x14ac:dyDescent="0.25">
      <c r="A227" s="219" t="s">
        <v>2404</v>
      </c>
      <c r="B227" s="658">
        <f t="shared" si="65"/>
        <v>46</v>
      </c>
      <c r="C227" s="402" t="s">
        <v>2164</v>
      </c>
      <c r="E227" s="507" t="s">
        <v>3178</v>
      </c>
      <c r="F227" s="426">
        <v>42941</v>
      </c>
      <c r="G227" s="760" t="s">
        <v>3038</v>
      </c>
      <c r="H227" s="760" t="s">
        <v>3038</v>
      </c>
      <c r="I227" s="765" t="s">
        <v>3915</v>
      </c>
      <c r="J227" s="610" t="s">
        <v>4104</v>
      </c>
      <c r="K227" s="425">
        <v>193</v>
      </c>
      <c r="L227" s="47">
        <v>32131023</v>
      </c>
      <c r="M227" s="28" t="s">
        <v>4027</v>
      </c>
      <c r="N227" s="786">
        <v>31947000</v>
      </c>
      <c r="O227" s="423" t="s">
        <v>4105</v>
      </c>
      <c r="P227" s="395" t="s">
        <v>3006</v>
      </c>
      <c r="Q227" s="289" t="s">
        <v>1480</v>
      </c>
      <c r="R227" s="289" t="s">
        <v>3742</v>
      </c>
      <c r="S227" s="193">
        <v>46</v>
      </c>
      <c r="T227" s="778">
        <v>42964</v>
      </c>
      <c r="U227" s="778">
        <v>42964</v>
      </c>
      <c r="W227" s="779" t="s">
        <v>1804</v>
      </c>
      <c r="X227" s="779" t="s">
        <v>3272</v>
      </c>
      <c r="Y227" s="779" t="s">
        <v>3272</v>
      </c>
      <c r="Z227" s="779" t="s">
        <v>4179</v>
      </c>
      <c r="AA227" s="115" t="s">
        <v>4180</v>
      </c>
      <c r="AC227" s="425">
        <v>164317</v>
      </c>
      <c r="AD227" s="426">
        <v>42964</v>
      </c>
      <c r="AE227" s="117"/>
      <c r="AF227" s="114">
        <v>8936000</v>
      </c>
      <c r="AG227" s="117"/>
      <c r="AH227" s="117"/>
      <c r="AI227" s="623">
        <f t="shared" si="68"/>
        <v>8936000</v>
      </c>
      <c r="AJ227" s="158"/>
      <c r="AL227" s="426"/>
      <c r="AM227" s="426"/>
      <c r="AN227" s="426"/>
      <c r="AO227" s="778">
        <v>42964</v>
      </c>
      <c r="AP227" s="778">
        <v>42995</v>
      </c>
      <c r="AQ227" s="7">
        <f t="shared" si="67"/>
        <v>31</v>
      </c>
      <c r="AR227" s="779" t="s">
        <v>4181</v>
      </c>
      <c r="AS227" s="8">
        <v>1013582696</v>
      </c>
      <c r="AT227" s="48"/>
      <c r="AU227" s="48"/>
      <c r="AV227" s="29"/>
      <c r="AW227" s="166"/>
      <c r="AX227" s="48"/>
      <c r="AY227" s="29"/>
      <c r="AZ227" s="47"/>
      <c r="BA227" s="424"/>
      <c r="BB227" s="29"/>
      <c r="BC227" s="29"/>
      <c r="BD227" s="48"/>
      <c r="BE227" s="29"/>
      <c r="BF227" s="97"/>
      <c r="BG227" s="97"/>
      <c r="BI227" s="29"/>
      <c r="BJ227" s="48"/>
      <c r="BK227" s="29"/>
      <c r="BO227" s="424"/>
      <c r="BP227" s="424"/>
      <c r="BQ227" s="423"/>
      <c r="BR227" s="424"/>
      <c r="BS227" s="29"/>
      <c r="BT227" s="29"/>
      <c r="BU227" s="424"/>
      <c r="BV227" s="424"/>
      <c r="BW227" s="424"/>
      <c r="BX227" s="29"/>
      <c r="CA227" s="424"/>
      <c r="CB227" s="424"/>
      <c r="CC227" s="424"/>
      <c r="CD227" s="74"/>
      <c r="CH227" s="74"/>
      <c r="CI227" s="74"/>
      <c r="CJ227" s="50"/>
      <c r="CK227" s="80"/>
      <c r="CL227" s="219"/>
      <c r="CO227" s="50"/>
      <c r="CP227" s="220"/>
      <c r="CS227" s="219"/>
      <c r="CU227" s="219"/>
    </row>
    <row r="228" spans="1:99" ht="63.75" x14ac:dyDescent="0.25">
      <c r="A228" s="219" t="s">
        <v>2404</v>
      </c>
      <c r="B228" s="658">
        <f t="shared" si="65"/>
        <v>125</v>
      </c>
      <c r="C228" s="613" t="s">
        <v>3957</v>
      </c>
      <c r="D228" s="647" t="s">
        <v>4106</v>
      </c>
      <c r="E228" s="507" t="s">
        <v>7</v>
      </c>
      <c r="F228" s="758" t="s">
        <v>4108</v>
      </c>
      <c r="G228" s="760" t="s">
        <v>4107</v>
      </c>
      <c r="H228" s="760" t="s">
        <v>4107</v>
      </c>
      <c r="I228" s="765" t="s">
        <v>4033</v>
      </c>
      <c r="J228" s="610" t="s">
        <v>4109</v>
      </c>
      <c r="K228" s="429">
        <v>234</v>
      </c>
      <c r="L228" s="47">
        <v>721015</v>
      </c>
      <c r="M228" s="404" t="s">
        <v>4110</v>
      </c>
      <c r="N228" s="786">
        <v>51727273</v>
      </c>
      <c r="O228" s="423" t="s">
        <v>4111</v>
      </c>
      <c r="P228" s="403" t="s">
        <v>3956</v>
      </c>
      <c r="Q228" s="289" t="s">
        <v>1480</v>
      </c>
      <c r="R228" s="289" t="s">
        <v>3742</v>
      </c>
      <c r="S228" s="193">
        <v>125</v>
      </c>
      <c r="T228" s="752">
        <v>43007</v>
      </c>
      <c r="U228" s="797">
        <v>43007</v>
      </c>
      <c r="W228" s="765" t="s">
        <v>4243</v>
      </c>
      <c r="X228" s="765" t="s">
        <v>2513</v>
      </c>
      <c r="Y228" s="765" t="s">
        <v>2764</v>
      </c>
      <c r="Z228" s="765" t="s">
        <v>4244</v>
      </c>
      <c r="AA228" s="115" t="s">
        <v>4245</v>
      </c>
      <c r="AC228" s="425">
        <v>202217</v>
      </c>
      <c r="AD228" s="426">
        <v>43007</v>
      </c>
      <c r="AE228" s="117"/>
      <c r="AF228" s="163"/>
      <c r="AG228" s="117">
        <v>51726944</v>
      </c>
      <c r="AH228" s="117"/>
      <c r="AI228" s="623">
        <f t="shared" si="68"/>
        <v>51726944</v>
      </c>
      <c r="AJ228" s="158" t="s">
        <v>4246</v>
      </c>
      <c r="AK228" s="158" t="s">
        <v>3487</v>
      </c>
      <c r="AL228" s="158" t="s">
        <v>4247</v>
      </c>
      <c r="AM228" s="158"/>
      <c r="AN228" s="426"/>
      <c r="AO228" s="426">
        <v>43007</v>
      </c>
      <c r="AP228" s="426">
        <v>43097</v>
      </c>
      <c r="AQ228" s="7">
        <f t="shared" si="67"/>
        <v>90</v>
      </c>
      <c r="AR228" s="765" t="s">
        <v>4242</v>
      </c>
      <c r="AS228" s="8">
        <v>5825755</v>
      </c>
      <c r="AT228" s="96"/>
      <c r="AU228" s="48"/>
      <c r="AV228" s="29"/>
      <c r="AW228" s="29"/>
      <c r="AX228" s="48"/>
      <c r="AY228" s="29"/>
      <c r="AZ228" s="47"/>
      <c r="BA228" s="424"/>
      <c r="BB228" s="29"/>
      <c r="BC228" s="29"/>
      <c r="BD228" s="48"/>
      <c r="BE228" s="29"/>
      <c r="BF228" s="97"/>
      <c r="BG228" s="97"/>
      <c r="BI228" s="29"/>
      <c r="BJ228" s="48"/>
      <c r="BK228" s="29"/>
      <c r="BO228" s="424"/>
      <c r="BP228" s="424"/>
      <c r="BQ228" s="424"/>
      <c r="BR228" s="424"/>
      <c r="BS228" s="29"/>
      <c r="BT228" s="424"/>
      <c r="BU228" s="424"/>
      <c r="BV228" s="424"/>
      <c r="BW228" s="424"/>
      <c r="BX228" s="29"/>
      <c r="CA228" s="424"/>
      <c r="CB228" s="424"/>
      <c r="CC228" s="424"/>
      <c r="CD228" s="74"/>
    </row>
    <row r="229" spans="1:99" ht="38.25" x14ac:dyDescent="0.25">
      <c r="A229" s="219" t="s">
        <v>2404</v>
      </c>
      <c r="B229" s="658">
        <f t="shared" si="65"/>
        <v>0</v>
      </c>
      <c r="C229" s="757" t="s">
        <v>3366</v>
      </c>
      <c r="D229" s="535" t="s">
        <v>4112</v>
      </c>
      <c r="E229" s="507" t="s">
        <v>3156</v>
      </c>
      <c r="F229" s="426">
        <v>42930</v>
      </c>
      <c r="G229" s="760" t="s">
        <v>3038</v>
      </c>
      <c r="H229" s="760" t="s">
        <v>3038</v>
      </c>
      <c r="I229" s="765" t="s">
        <v>212</v>
      </c>
      <c r="J229" s="610" t="s">
        <v>4113</v>
      </c>
      <c r="K229" s="425">
        <v>230</v>
      </c>
      <c r="L229" s="47">
        <v>551217</v>
      </c>
      <c r="M229" s="28" t="s">
        <v>3040</v>
      </c>
      <c r="N229" s="787">
        <v>8000000</v>
      </c>
      <c r="O229" s="76" t="s">
        <v>4114</v>
      </c>
      <c r="P229" s="403" t="s">
        <v>1563</v>
      </c>
      <c r="Q229" s="289"/>
      <c r="R229" s="289"/>
      <c r="U229" s="426"/>
      <c r="W229" s="765"/>
      <c r="X229" s="765"/>
      <c r="Y229" s="765"/>
      <c r="Z229" s="765"/>
      <c r="AA229" s="115"/>
      <c r="AD229" s="426"/>
      <c r="AE229" s="117"/>
      <c r="AF229" s="218"/>
      <c r="AG229" s="117"/>
      <c r="AH229" s="117"/>
      <c r="AI229" s="623">
        <f t="shared" si="68"/>
        <v>0</v>
      </c>
      <c r="AJ229" s="158"/>
      <c r="AK229" s="158"/>
      <c r="AL229" s="158"/>
      <c r="AM229" s="158"/>
      <c r="AN229" s="426"/>
      <c r="AO229" s="426"/>
      <c r="AP229" s="426"/>
      <c r="AQ229" s="7">
        <f t="shared" si="67"/>
        <v>0</v>
      </c>
      <c r="AR229" s="765"/>
      <c r="AS229" s="291"/>
    </row>
    <row r="230" spans="1:99" ht="51" x14ac:dyDescent="0.25">
      <c r="A230" s="219" t="s">
        <v>2404</v>
      </c>
      <c r="B230" s="658">
        <f t="shared" si="65"/>
        <v>119</v>
      </c>
      <c r="C230" s="757" t="s">
        <v>3366</v>
      </c>
      <c r="D230" s="577" t="s">
        <v>4115</v>
      </c>
      <c r="E230" s="507" t="s">
        <v>1493</v>
      </c>
      <c r="F230" s="758">
        <v>42942</v>
      </c>
      <c r="G230" s="765" t="s">
        <v>1590</v>
      </c>
      <c r="H230" s="765" t="s">
        <v>1771</v>
      </c>
      <c r="I230" s="765" t="s">
        <v>3915</v>
      </c>
      <c r="J230" s="610" t="s">
        <v>4116</v>
      </c>
      <c r="K230" s="425">
        <v>233</v>
      </c>
      <c r="L230" s="47">
        <v>432315</v>
      </c>
      <c r="M230" s="595" t="s">
        <v>3027</v>
      </c>
      <c r="N230" s="787">
        <v>54601043</v>
      </c>
      <c r="O230" s="76" t="s">
        <v>4117</v>
      </c>
      <c r="P230" s="656" t="s">
        <v>3006</v>
      </c>
      <c r="Q230" s="289" t="s">
        <v>1480</v>
      </c>
      <c r="R230" s="289" t="s">
        <v>3742</v>
      </c>
      <c r="S230" s="195">
        <v>119</v>
      </c>
      <c r="T230" s="752">
        <v>42989</v>
      </c>
      <c r="U230" s="426">
        <v>42990</v>
      </c>
      <c r="W230" s="765" t="s">
        <v>3423</v>
      </c>
      <c r="X230" s="765" t="s">
        <v>3272</v>
      </c>
      <c r="Y230" s="765" t="s">
        <v>3272</v>
      </c>
      <c r="Z230" s="404" t="s">
        <v>4230</v>
      </c>
      <c r="AA230" s="765" t="s">
        <v>4229</v>
      </c>
      <c r="AC230" s="429">
        <v>187317</v>
      </c>
      <c r="AD230" s="426">
        <v>42989</v>
      </c>
      <c r="AE230" s="117"/>
      <c r="AF230" s="218">
        <v>54431290</v>
      </c>
      <c r="AG230" s="117"/>
      <c r="AH230" s="117"/>
      <c r="AI230" s="623">
        <f t="shared" si="68"/>
        <v>54431290</v>
      </c>
      <c r="AJ230" s="158" t="s">
        <v>3483</v>
      </c>
      <c r="AK230" s="158" t="s">
        <v>1898</v>
      </c>
      <c r="AL230" s="158" t="s">
        <v>3484</v>
      </c>
      <c r="AM230" s="158" t="s">
        <v>2071</v>
      </c>
      <c r="AN230" s="426">
        <v>42990</v>
      </c>
      <c r="AO230" s="797">
        <v>42990</v>
      </c>
      <c r="AP230" s="426">
        <v>43050</v>
      </c>
      <c r="AQ230" s="7">
        <f t="shared" si="67"/>
        <v>60</v>
      </c>
      <c r="AR230" s="765" t="s">
        <v>4231</v>
      </c>
      <c r="AS230" s="8">
        <v>66924629</v>
      </c>
    </row>
    <row r="231" spans="1:99" ht="51" x14ac:dyDescent="0.25">
      <c r="A231" s="219" t="s">
        <v>2404</v>
      </c>
      <c r="B231" s="658">
        <f t="shared" si="65"/>
        <v>121</v>
      </c>
      <c r="C231" s="298" t="s">
        <v>3366</v>
      </c>
      <c r="D231" s="577" t="s">
        <v>4118</v>
      </c>
      <c r="E231" s="507" t="s">
        <v>2984</v>
      </c>
      <c r="F231" s="758">
        <v>42947</v>
      </c>
      <c r="G231" s="765" t="s">
        <v>1590</v>
      </c>
      <c r="H231" s="760" t="s">
        <v>3003</v>
      </c>
      <c r="I231" s="765" t="s">
        <v>3915</v>
      </c>
      <c r="J231" s="610" t="s">
        <v>2778</v>
      </c>
      <c r="K231" s="425">
        <v>194</v>
      </c>
      <c r="L231" s="47">
        <v>432225</v>
      </c>
      <c r="M231" s="595" t="s">
        <v>3027</v>
      </c>
      <c r="N231" s="787">
        <v>160000</v>
      </c>
      <c r="O231" s="76" t="s">
        <v>4119</v>
      </c>
      <c r="P231" s="656" t="s">
        <v>3006</v>
      </c>
      <c r="Q231" s="289" t="s">
        <v>3502</v>
      </c>
      <c r="R231" s="289" t="s">
        <v>1480</v>
      </c>
      <c r="S231" s="195">
        <v>121</v>
      </c>
      <c r="T231" s="752">
        <v>42998</v>
      </c>
      <c r="U231" s="797">
        <v>42998</v>
      </c>
      <c r="W231" s="765" t="s">
        <v>1804</v>
      </c>
      <c r="X231" s="769" t="s">
        <v>1484</v>
      </c>
      <c r="Y231" s="769" t="s">
        <v>1484</v>
      </c>
      <c r="Z231" s="765" t="s">
        <v>4232</v>
      </c>
      <c r="AA231" s="115" t="s">
        <v>4233</v>
      </c>
      <c r="AC231" s="429">
        <v>193417</v>
      </c>
      <c r="AD231" s="426">
        <v>42998</v>
      </c>
      <c r="AE231" s="117"/>
      <c r="AF231" s="218">
        <v>159997761</v>
      </c>
      <c r="AG231" s="117"/>
      <c r="AH231" s="117"/>
      <c r="AI231" s="623">
        <f t="shared" si="68"/>
        <v>159997761</v>
      </c>
      <c r="AJ231" s="158" t="s">
        <v>3490</v>
      </c>
      <c r="AK231" s="158" t="s">
        <v>1898</v>
      </c>
      <c r="AL231" s="426" t="s">
        <v>4234</v>
      </c>
      <c r="AM231" s="158" t="s">
        <v>4235</v>
      </c>
      <c r="AN231" s="426">
        <v>42998</v>
      </c>
      <c r="AO231" s="797">
        <v>42998</v>
      </c>
      <c r="AP231" s="426">
        <v>43028</v>
      </c>
      <c r="AQ231" s="7">
        <f t="shared" si="67"/>
        <v>30</v>
      </c>
      <c r="AR231" s="404" t="s">
        <v>2176</v>
      </c>
      <c r="AS231" s="641">
        <v>79787263</v>
      </c>
    </row>
    <row r="232" spans="1:99" ht="63.75" x14ac:dyDescent="0.25">
      <c r="A232" s="219" t="s">
        <v>2404</v>
      </c>
      <c r="B232" s="658">
        <f t="shared" si="65"/>
        <v>115</v>
      </c>
      <c r="C232" s="298" t="s">
        <v>3366</v>
      </c>
      <c r="D232" s="535" t="s">
        <v>4132</v>
      </c>
      <c r="E232" s="507" t="s">
        <v>4133</v>
      </c>
      <c r="F232" s="426">
        <v>42951</v>
      </c>
      <c r="G232" s="765" t="s">
        <v>1499</v>
      </c>
      <c r="H232" s="765" t="s">
        <v>1526</v>
      </c>
      <c r="I232" s="766" t="s">
        <v>3915</v>
      </c>
      <c r="J232" s="775" t="s">
        <v>4134</v>
      </c>
      <c r="K232" s="425">
        <v>186</v>
      </c>
      <c r="L232" s="47">
        <v>432117</v>
      </c>
      <c r="M232" s="595" t="s">
        <v>3027</v>
      </c>
      <c r="N232" s="787">
        <v>581363315</v>
      </c>
      <c r="O232" s="76" t="s">
        <v>4135</v>
      </c>
      <c r="P232" s="656" t="s">
        <v>3006</v>
      </c>
      <c r="Q232" s="653" t="s">
        <v>1480</v>
      </c>
      <c r="R232" s="653" t="s">
        <v>3742</v>
      </c>
      <c r="S232" s="195">
        <v>115</v>
      </c>
      <c r="T232" s="752">
        <v>42963</v>
      </c>
      <c r="U232" s="773">
        <v>42963</v>
      </c>
      <c r="W232" s="404" t="s">
        <v>1804</v>
      </c>
      <c r="X232" s="610" t="s">
        <v>3272</v>
      </c>
      <c r="Y232" s="610" t="s">
        <v>3272</v>
      </c>
      <c r="Z232" s="404" t="s">
        <v>4147</v>
      </c>
      <c r="AA232" s="622" t="s">
        <v>4148</v>
      </c>
      <c r="AC232" s="429">
        <v>163817</v>
      </c>
      <c r="AD232" s="426">
        <v>42963</v>
      </c>
      <c r="AE232" s="117"/>
      <c r="AF232" s="218">
        <v>581363232</v>
      </c>
      <c r="AG232" s="117"/>
      <c r="AH232" s="117"/>
      <c r="AI232" s="623">
        <f t="shared" si="68"/>
        <v>581363232</v>
      </c>
      <c r="AJ232" s="630" t="s">
        <v>3490</v>
      </c>
      <c r="AK232" s="630" t="s">
        <v>1898</v>
      </c>
      <c r="AL232" s="630" t="s">
        <v>4149</v>
      </c>
      <c r="AM232" s="630" t="s">
        <v>3486</v>
      </c>
      <c r="AN232" s="426">
        <v>42970</v>
      </c>
      <c r="AO232" s="773">
        <v>42970</v>
      </c>
      <c r="AP232" s="426">
        <v>43000</v>
      </c>
      <c r="AQ232" s="7">
        <f t="shared" si="67"/>
        <v>30</v>
      </c>
      <c r="AR232" s="404" t="s">
        <v>1038</v>
      </c>
      <c r="AS232" s="616">
        <v>79963759</v>
      </c>
    </row>
    <row r="233" spans="1:99" ht="51" x14ac:dyDescent="0.25">
      <c r="A233" s="219" t="s">
        <v>2404</v>
      </c>
      <c r="B233" s="658">
        <f t="shared" si="65"/>
        <v>112</v>
      </c>
      <c r="C233" s="298" t="s">
        <v>2164</v>
      </c>
      <c r="D233" s="535" t="s">
        <v>4136</v>
      </c>
      <c r="E233" s="507" t="s">
        <v>4137</v>
      </c>
      <c r="F233" s="426">
        <v>42951</v>
      </c>
      <c r="G233" s="760" t="s">
        <v>1499</v>
      </c>
      <c r="H233" s="772" t="s">
        <v>3811</v>
      </c>
      <c r="I233" s="761" t="s">
        <v>3133</v>
      </c>
      <c r="J233" s="775" t="s">
        <v>4138</v>
      </c>
      <c r="K233" s="429">
        <v>232</v>
      </c>
      <c r="L233" s="47">
        <v>801615</v>
      </c>
      <c r="M233" s="404" t="s">
        <v>4139</v>
      </c>
      <c r="N233" s="786">
        <v>11350000</v>
      </c>
      <c r="O233" s="423" t="s">
        <v>4140</v>
      </c>
      <c r="P233" s="656" t="s">
        <v>2991</v>
      </c>
      <c r="Q233" s="393" t="s">
        <v>1480</v>
      </c>
      <c r="R233" s="393" t="s">
        <v>3742</v>
      </c>
      <c r="S233" s="193">
        <v>112</v>
      </c>
      <c r="T233" s="752">
        <v>42956</v>
      </c>
      <c r="U233" s="773">
        <v>42956</v>
      </c>
      <c r="W233" s="404" t="s">
        <v>3687</v>
      </c>
      <c r="X233" s="404" t="s">
        <v>3272</v>
      </c>
      <c r="Y233" s="404" t="s">
        <v>3272</v>
      </c>
      <c r="Z233" s="404" t="s">
        <v>4141</v>
      </c>
      <c r="AA233" s="115">
        <v>1019107785</v>
      </c>
      <c r="AC233" s="425">
        <v>159317</v>
      </c>
      <c r="AD233" s="773">
        <v>42956</v>
      </c>
      <c r="AE233" s="117">
        <v>1950000</v>
      </c>
      <c r="AF233" s="163">
        <v>11350000</v>
      </c>
      <c r="AG233" s="117"/>
      <c r="AH233" s="117"/>
      <c r="AI233" s="623">
        <f t="shared" si="68"/>
        <v>11350000</v>
      </c>
      <c r="AJ233" s="158"/>
      <c r="AK233" s="158"/>
      <c r="AL233" s="158"/>
      <c r="AM233" s="158"/>
      <c r="AN233" s="426"/>
      <c r="AO233" s="426">
        <v>42956</v>
      </c>
      <c r="AP233" s="426">
        <v>43100</v>
      </c>
      <c r="AQ233" s="7">
        <f t="shared" si="67"/>
        <v>144</v>
      </c>
      <c r="AR233" s="404" t="s">
        <v>4142</v>
      </c>
      <c r="AS233" s="616">
        <v>52836662</v>
      </c>
      <c r="AT233" s="96"/>
      <c r="AU233" s="48"/>
      <c r="AV233" s="29"/>
      <c r="AW233" s="29"/>
      <c r="AX233" s="48"/>
      <c r="AY233" s="29"/>
      <c r="AZ233" s="47"/>
      <c r="BA233" s="424"/>
      <c r="BB233" s="29"/>
      <c r="BC233" s="29"/>
      <c r="BD233" s="48"/>
      <c r="BE233" s="29"/>
      <c r="BF233" s="97"/>
      <c r="BG233" s="97"/>
      <c r="BI233" s="29"/>
      <c r="BJ233" s="48"/>
      <c r="BK233" s="29"/>
      <c r="BO233" s="424"/>
      <c r="BP233" s="424"/>
      <c r="BQ233" s="424"/>
      <c r="BR233" s="424"/>
      <c r="BS233" s="29"/>
      <c r="BT233" s="424"/>
      <c r="BU233" s="424"/>
      <c r="BV233" s="424"/>
      <c r="BW233" s="424"/>
      <c r="BX233" s="29"/>
      <c r="CA233" s="424"/>
      <c r="CB233" s="424"/>
      <c r="CC233" s="424"/>
      <c r="CD233" s="74"/>
    </row>
    <row r="234" spans="1:99" ht="51" x14ac:dyDescent="0.25">
      <c r="A234" s="219" t="s">
        <v>2404</v>
      </c>
      <c r="B234" s="658">
        <f t="shared" si="65"/>
        <v>116</v>
      </c>
      <c r="C234" s="298" t="s">
        <v>3957</v>
      </c>
      <c r="D234" s="535" t="s">
        <v>4143</v>
      </c>
      <c r="E234" s="507" t="s">
        <v>4144</v>
      </c>
      <c r="F234" s="773">
        <v>42951</v>
      </c>
      <c r="G234" s="760" t="s">
        <v>1499</v>
      </c>
      <c r="H234" s="774" t="s">
        <v>1526</v>
      </c>
      <c r="I234" s="774" t="s">
        <v>3915</v>
      </c>
      <c r="J234" s="610" t="s">
        <v>4145</v>
      </c>
      <c r="K234" s="429">
        <v>195</v>
      </c>
      <c r="L234" s="47">
        <v>432117</v>
      </c>
      <c r="M234" s="595" t="s">
        <v>3027</v>
      </c>
      <c r="N234" s="786">
        <v>107581494</v>
      </c>
      <c r="O234" s="423" t="s">
        <v>4146</v>
      </c>
      <c r="P234" s="656" t="s">
        <v>3006</v>
      </c>
      <c r="Q234" s="653" t="s">
        <v>1480</v>
      </c>
      <c r="R234" s="653" t="s">
        <v>3742</v>
      </c>
      <c r="S234" s="193">
        <v>116</v>
      </c>
      <c r="T234" s="752">
        <v>42969</v>
      </c>
      <c r="U234" s="773">
        <v>42969</v>
      </c>
      <c r="W234" s="404" t="s">
        <v>1804</v>
      </c>
      <c r="X234" s="404" t="s">
        <v>3272</v>
      </c>
      <c r="Y234" s="404" t="s">
        <v>3272</v>
      </c>
      <c r="Z234" s="404" t="s">
        <v>4147</v>
      </c>
      <c r="AA234" s="115" t="s">
        <v>4148</v>
      </c>
      <c r="AC234" s="425">
        <v>165517</v>
      </c>
      <c r="AD234" s="773">
        <v>42969</v>
      </c>
      <c r="AE234" s="117"/>
      <c r="AF234" s="163">
        <v>107580150</v>
      </c>
      <c r="AG234" s="117"/>
      <c r="AH234" s="117"/>
      <c r="AI234" s="623">
        <f t="shared" si="68"/>
        <v>107580150</v>
      </c>
      <c r="AJ234" s="158" t="s">
        <v>3490</v>
      </c>
      <c r="AK234" s="158" t="s">
        <v>1898</v>
      </c>
      <c r="AL234" s="158" t="s">
        <v>4149</v>
      </c>
      <c r="AM234" s="158" t="s">
        <v>3486</v>
      </c>
      <c r="AN234" s="426">
        <v>42975</v>
      </c>
      <c r="AO234" s="773">
        <v>42975</v>
      </c>
      <c r="AP234" s="426">
        <v>43006</v>
      </c>
      <c r="AQ234" s="7">
        <f t="shared" si="67"/>
        <v>31</v>
      </c>
      <c r="AR234" s="404" t="s">
        <v>4150</v>
      </c>
      <c r="AS234" s="616">
        <v>80242499</v>
      </c>
      <c r="AT234" s="96"/>
      <c r="AU234" s="48"/>
      <c r="AV234" s="29"/>
      <c r="AW234" s="29"/>
      <c r="AX234" s="48"/>
      <c r="AY234" s="29"/>
      <c r="AZ234" s="47"/>
      <c r="BA234" s="424"/>
      <c r="BB234" s="29"/>
      <c r="BC234" s="29"/>
      <c r="BD234" s="48"/>
      <c r="BE234" s="29"/>
      <c r="BF234" s="97"/>
      <c r="BG234" s="97"/>
      <c r="BI234" s="29"/>
      <c r="BJ234" s="48"/>
      <c r="BK234" s="29"/>
      <c r="BO234" s="424"/>
      <c r="BP234" s="424"/>
      <c r="BQ234" s="424"/>
      <c r="BR234" s="424"/>
      <c r="BS234" s="29"/>
      <c r="BT234" s="424"/>
      <c r="BU234" s="424"/>
      <c r="BV234" s="424"/>
      <c r="BW234" s="424"/>
      <c r="BX234" s="29"/>
      <c r="CA234" s="424"/>
      <c r="CB234" s="424"/>
      <c r="CC234" s="424"/>
      <c r="CD234" s="74"/>
    </row>
    <row r="235" spans="1:99" ht="54.75" x14ac:dyDescent="0.25">
      <c r="A235" s="219" t="s">
        <v>3045</v>
      </c>
      <c r="B235" s="658">
        <f t="shared" si="65"/>
        <v>0</v>
      </c>
      <c r="C235" s="298" t="s">
        <v>2164</v>
      </c>
      <c r="D235" s="535" t="s">
        <v>4151</v>
      </c>
      <c r="E235" s="507" t="s">
        <v>4152</v>
      </c>
      <c r="F235" s="426">
        <v>42969</v>
      </c>
      <c r="G235" s="760" t="s">
        <v>1499</v>
      </c>
      <c r="H235" s="760" t="s">
        <v>1546</v>
      </c>
      <c r="I235" s="774" t="s">
        <v>2257</v>
      </c>
      <c r="J235" s="610" t="s">
        <v>4153</v>
      </c>
      <c r="K235" s="429">
        <v>238</v>
      </c>
      <c r="L235" s="47">
        <v>801315</v>
      </c>
      <c r="M235" s="610" t="s">
        <v>4139</v>
      </c>
      <c r="N235" s="786">
        <v>5525000</v>
      </c>
      <c r="O235" s="423" t="s">
        <v>4154</v>
      </c>
      <c r="P235" s="403" t="s">
        <v>1550</v>
      </c>
      <c r="Q235" s="393"/>
      <c r="R235" s="393"/>
      <c r="S235" s="193"/>
      <c r="U235" s="426"/>
      <c r="X235" s="404"/>
      <c r="Y235" s="404"/>
      <c r="AA235" s="115"/>
      <c r="AC235" s="425"/>
      <c r="AD235" s="426"/>
      <c r="AE235" s="117"/>
      <c r="AF235" s="163"/>
      <c r="AG235" s="117"/>
      <c r="AH235" s="117"/>
      <c r="AI235" s="623">
        <f t="shared" si="68"/>
        <v>0</v>
      </c>
      <c r="AJ235" s="158"/>
      <c r="AK235" s="158"/>
      <c r="AL235" s="158"/>
      <c r="AM235" s="158"/>
      <c r="AN235" s="426"/>
      <c r="AO235" s="426"/>
      <c r="AP235" s="426"/>
      <c r="AQ235" s="7">
        <f t="shared" si="67"/>
        <v>0</v>
      </c>
      <c r="AS235" s="291"/>
      <c r="AT235" s="96"/>
      <c r="AU235" s="48"/>
      <c r="AV235" s="29"/>
      <c r="AW235" s="29"/>
      <c r="AX235" s="48"/>
      <c r="AY235" s="29"/>
      <c r="AZ235" s="47"/>
      <c r="BA235" s="424"/>
      <c r="BB235" s="29"/>
      <c r="BC235" s="29"/>
      <c r="BD235" s="48"/>
      <c r="BE235" s="29"/>
      <c r="BF235" s="97"/>
      <c r="BG235" s="97"/>
      <c r="BI235" s="29"/>
      <c r="BJ235" s="48"/>
      <c r="BK235" s="29"/>
      <c r="BO235" s="424"/>
      <c r="BP235" s="424"/>
      <c r="BQ235" s="424"/>
      <c r="BR235" s="424"/>
      <c r="BS235" s="29"/>
      <c r="BT235" s="424"/>
      <c r="BU235" s="424"/>
      <c r="BV235" s="424"/>
      <c r="BW235" s="424"/>
      <c r="BX235" s="29"/>
      <c r="CA235" s="424"/>
      <c r="CB235" s="424"/>
      <c r="CC235" s="424"/>
      <c r="CD235" s="74"/>
    </row>
    <row r="236" spans="1:99" ht="51" x14ac:dyDescent="0.25">
      <c r="A236" s="219" t="s">
        <v>2404</v>
      </c>
      <c r="B236" s="658">
        <f t="shared" si="65"/>
        <v>118</v>
      </c>
      <c r="C236" s="298" t="s">
        <v>3957</v>
      </c>
      <c r="D236" s="535" t="s">
        <v>4155</v>
      </c>
      <c r="E236" s="507" t="s">
        <v>4156</v>
      </c>
      <c r="F236" s="426">
        <v>42978</v>
      </c>
      <c r="G236" s="772" t="s">
        <v>1499</v>
      </c>
      <c r="H236" s="774" t="s">
        <v>1526</v>
      </c>
      <c r="I236" s="761" t="s">
        <v>2302</v>
      </c>
      <c r="J236" s="610" t="s">
        <v>4157</v>
      </c>
      <c r="K236" s="425">
        <v>239</v>
      </c>
      <c r="L236" s="47">
        <v>141118</v>
      </c>
      <c r="M236" s="28" t="s">
        <v>3336</v>
      </c>
      <c r="N236" s="786">
        <v>80000000</v>
      </c>
      <c r="O236" s="423" t="s">
        <v>4158</v>
      </c>
      <c r="P236" s="655" t="s">
        <v>2350</v>
      </c>
      <c r="Q236" s="393" t="s">
        <v>1480</v>
      </c>
      <c r="R236" s="393" t="s">
        <v>3742</v>
      </c>
      <c r="S236" s="193">
        <v>118</v>
      </c>
      <c r="T236" s="752">
        <v>42989</v>
      </c>
      <c r="U236" s="792">
        <v>42989</v>
      </c>
      <c r="W236" s="404" t="s">
        <v>1804</v>
      </c>
      <c r="X236" s="404" t="s">
        <v>2513</v>
      </c>
      <c r="Y236" s="404" t="s">
        <v>2764</v>
      </c>
      <c r="Z236" s="404" t="s">
        <v>3496</v>
      </c>
      <c r="AA236" s="115" t="s">
        <v>3497</v>
      </c>
      <c r="AC236" s="425">
        <v>187217</v>
      </c>
      <c r="AD236" s="426">
        <v>42989</v>
      </c>
      <c r="AE236" s="117"/>
      <c r="AF236" s="114">
        <v>79997757</v>
      </c>
      <c r="AG236" s="117"/>
      <c r="AH236" s="117"/>
      <c r="AI236" s="623">
        <f t="shared" si="68"/>
        <v>79997757</v>
      </c>
      <c r="AJ236" s="158" t="s">
        <v>4225</v>
      </c>
      <c r="AK236" s="89" t="s">
        <v>4226</v>
      </c>
      <c r="AL236" s="426" t="s">
        <v>4227</v>
      </c>
      <c r="AM236" s="629"/>
      <c r="AN236" s="629"/>
      <c r="AO236" s="426">
        <v>42991</v>
      </c>
      <c r="AP236" s="426">
        <v>43021</v>
      </c>
      <c r="AQ236" s="7">
        <f t="shared" si="67"/>
        <v>30</v>
      </c>
      <c r="AR236" s="404" t="s">
        <v>4228</v>
      </c>
      <c r="AS236" s="616">
        <v>52795737</v>
      </c>
      <c r="AT236" s="48"/>
      <c r="AU236" s="48"/>
      <c r="AV236" s="29"/>
      <c r="AW236" s="166"/>
      <c r="AX236" s="48"/>
      <c r="AY236" s="29"/>
      <c r="AZ236" s="47"/>
      <c r="BA236" s="424"/>
      <c r="BB236" s="29"/>
      <c r="BC236" s="29"/>
      <c r="BD236" s="48"/>
      <c r="BE236" s="29"/>
      <c r="BF236" s="97"/>
      <c r="BG236" s="97"/>
      <c r="BI236" s="29"/>
      <c r="BJ236" s="48"/>
      <c r="BK236" s="29"/>
      <c r="BO236" s="424"/>
      <c r="BP236" s="424"/>
      <c r="BQ236" s="423"/>
      <c r="BR236" s="424"/>
      <c r="BS236" s="29"/>
      <c r="BT236" s="29"/>
      <c r="BU236" s="424"/>
      <c r="BV236" s="424"/>
      <c r="BW236" s="424"/>
      <c r="BX236" s="29"/>
      <c r="CA236" s="424"/>
      <c r="CB236" s="424"/>
      <c r="CC236" s="424"/>
      <c r="CD236" s="74"/>
      <c r="CH236" s="74"/>
      <c r="CI236" s="74"/>
      <c r="CJ236" s="50"/>
      <c r="CK236" s="80"/>
      <c r="CL236" s="219"/>
      <c r="CO236" s="50"/>
      <c r="CP236" s="220"/>
      <c r="CS236" s="219"/>
      <c r="CU236" s="219"/>
    </row>
    <row r="237" spans="1:99" ht="63.75" x14ac:dyDescent="0.25">
      <c r="A237" s="219" t="s">
        <v>2404</v>
      </c>
      <c r="B237" s="658">
        <f t="shared" si="65"/>
        <v>113</v>
      </c>
      <c r="C237" s="397" t="s">
        <v>1610</v>
      </c>
      <c r="D237" s="647" t="s">
        <v>4159</v>
      </c>
      <c r="E237" s="507" t="s">
        <v>4160</v>
      </c>
      <c r="F237" s="426">
        <v>42961</v>
      </c>
      <c r="G237" s="760" t="s">
        <v>1499</v>
      </c>
      <c r="H237" s="772" t="s">
        <v>3811</v>
      </c>
      <c r="I237" s="761" t="s">
        <v>2303</v>
      </c>
      <c r="J237" s="610" t="s">
        <v>4161</v>
      </c>
      <c r="K237" s="425">
        <v>231</v>
      </c>
      <c r="L237" s="47">
        <v>801615</v>
      </c>
      <c r="M237" s="610" t="s">
        <v>4139</v>
      </c>
      <c r="N237" s="786">
        <v>24000000</v>
      </c>
      <c r="O237" s="423" t="s">
        <v>4162</v>
      </c>
      <c r="P237" s="395" t="s">
        <v>1487</v>
      </c>
      <c r="Q237" s="653" t="s">
        <v>1480</v>
      </c>
      <c r="R237" s="653" t="s">
        <v>3742</v>
      </c>
      <c r="S237" s="193">
        <v>113</v>
      </c>
      <c r="T237" s="752">
        <v>42962</v>
      </c>
      <c r="U237" s="773">
        <v>42962</v>
      </c>
      <c r="W237" s="610" t="s">
        <v>3687</v>
      </c>
      <c r="X237" s="610" t="s">
        <v>3272</v>
      </c>
      <c r="Y237" s="610" t="s">
        <v>3272</v>
      </c>
      <c r="Z237" s="404" t="s">
        <v>1781</v>
      </c>
      <c r="AA237" s="115">
        <v>51573271</v>
      </c>
      <c r="AC237" s="425">
        <v>162817</v>
      </c>
      <c r="AD237" s="773">
        <v>42962</v>
      </c>
      <c r="AE237" s="117"/>
      <c r="AF237" s="114">
        <v>24000000</v>
      </c>
      <c r="AG237" s="117"/>
      <c r="AH237" s="117"/>
      <c r="AI237" s="623">
        <f t="shared" si="68"/>
        <v>24000000</v>
      </c>
      <c r="AJ237" s="158"/>
      <c r="AL237" s="426"/>
      <c r="AM237" s="427"/>
      <c r="AN237" s="426"/>
      <c r="AO237" s="426">
        <v>42962</v>
      </c>
      <c r="AP237" s="426">
        <v>43083</v>
      </c>
      <c r="AQ237" s="7">
        <f t="shared" si="67"/>
        <v>121</v>
      </c>
      <c r="AR237" s="404" t="s">
        <v>3078</v>
      </c>
      <c r="AS237" s="641">
        <v>79572017</v>
      </c>
      <c r="AT237" s="48"/>
      <c r="AU237" s="48"/>
      <c r="AV237" s="29"/>
      <c r="AW237" s="166"/>
      <c r="AX237" s="48"/>
      <c r="AY237" s="29"/>
      <c r="AZ237" s="47"/>
      <c r="BA237" s="424"/>
      <c r="BB237" s="29"/>
      <c r="BC237" s="29"/>
      <c r="BD237" s="48"/>
      <c r="BE237" s="29"/>
      <c r="BF237" s="97"/>
      <c r="BG237" s="97"/>
      <c r="BI237" s="29"/>
      <c r="BJ237" s="48"/>
      <c r="BK237" s="29"/>
      <c r="BO237" s="424"/>
      <c r="BP237" s="424"/>
      <c r="BQ237" s="423"/>
      <c r="BR237" s="424"/>
      <c r="BS237" s="29"/>
      <c r="BT237" s="29"/>
      <c r="BU237" s="424"/>
      <c r="BV237" s="424"/>
      <c r="BW237" s="424"/>
      <c r="BX237" s="29"/>
      <c r="CA237" s="424"/>
      <c r="CB237" s="424"/>
      <c r="CC237" s="424"/>
      <c r="CD237" s="74"/>
      <c r="CH237" s="74"/>
      <c r="CI237" s="74"/>
      <c r="CJ237" s="50"/>
      <c r="CK237" s="80"/>
      <c r="CL237" s="219"/>
      <c r="CO237" s="50"/>
      <c r="CP237" s="220"/>
      <c r="CS237" s="219"/>
      <c r="CU237" s="219"/>
    </row>
    <row r="238" spans="1:99" ht="102" x14ac:dyDescent="0.25">
      <c r="A238" s="219" t="s">
        <v>2404</v>
      </c>
      <c r="B238" s="658">
        <f t="shared" si="65"/>
        <v>49</v>
      </c>
      <c r="C238" s="397" t="s">
        <v>1610</v>
      </c>
      <c r="D238" s="647" t="s">
        <v>4163</v>
      </c>
      <c r="E238" s="507" t="s">
        <v>3186</v>
      </c>
      <c r="F238" s="426">
        <v>42969</v>
      </c>
      <c r="G238" s="760" t="s">
        <v>3038</v>
      </c>
      <c r="H238" s="760" t="s">
        <v>3038</v>
      </c>
      <c r="I238" s="779" t="s">
        <v>2257</v>
      </c>
      <c r="J238" s="610" t="s">
        <v>4164</v>
      </c>
      <c r="K238" s="425">
        <v>240</v>
      </c>
      <c r="L238" s="47">
        <v>301715</v>
      </c>
      <c r="M238" s="28" t="s">
        <v>3830</v>
      </c>
      <c r="N238" s="786">
        <v>19000000</v>
      </c>
      <c r="O238" s="423" t="s">
        <v>4165</v>
      </c>
      <c r="P238" s="395" t="s">
        <v>2290</v>
      </c>
      <c r="Q238" s="393" t="s">
        <v>1480</v>
      </c>
      <c r="R238" s="393" t="s">
        <v>3742</v>
      </c>
      <c r="S238" s="193">
        <v>49</v>
      </c>
      <c r="T238" s="752">
        <v>42989</v>
      </c>
      <c r="U238" s="800">
        <v>42989</v>
      </c>
      <c r="W238" s="404" t="s">
        <v>1804</v>
      </c>
      <c r="X238" s="404" t="s">
        <v>2513</v>
      </c>
      <c r="Y238" s="404" t="s">
        <v>4251</v>
      </c>
      <c r="Z238" s="404" t="s">
        <v>4252</v>
      </c>
      <c r="AA238" s="115">
        <v>80420423</v>
      </c>
      <c r="AC238" s="425">
        <v>187017</v>
      </c>
      <c r="AD238" s="426">
        <v>42989</v>
      </c>
      <c r="AE238" s="117"/>
      <c r="AF238" s="114">
        <v>17862000</v>
      </c>
      <c r="AG238" s="117"/>
      <c r="AH238" s="117"/>
      <c r="AI238" s="623">
        <f t="shared" si="68"/>
        <v>17862000</v>
      </c>
      <c r="AJ238" s="158" t="s">
        <v>4253</v>
      </c>
      <c r="AK238" s="89" t="s">
        <v>4226</v>
      </c>
      <c r="AL238" s="426" t="s">
        <v>4254</v>
      </c>
      <c r="AM238" s="426" t="s">
        <v>4255</v>
      </c>
      <c r="AN238" s="426">
        <v>42989</v>
      </c>
      <c r="AO238" s="800">
        <v>42989</v>
      </c>
      <c r="AP238" s="426">
        <v>43003</v>
      </c>
      <c r="AQ238" s="7">
        <f t="shared" si="67"/>
        <v>14</v>
      </c>
      <c r="AR238" s="404" t="s">
        <v>88</v>
      </c>
      <c r="AS238" s="8">
        <v>88264550</v>
      </c>
      <c r="AT238" s="48"/>
      <c r="AU238" s="48"/>
      <c r="AV238" s="29"/>
      <c r="AW238" s="166"/>
      <c r="AX238" s="48"/>
      <c r="AY238" s="29"/>
      <c r="AZ238" s="47"/>
      <c r="BA238" s="424"/>
      <c r="BB238" s="29"/>
      <c r="BC238" s="29"/>
      <c r="BD238" s="48"/>
      <c r="BE238" s="29"/>
      <c r="BF238" s="97"/>
      <c r="BG238" s="97"/>
      <c r="BI238" s="29"/>
      <c r="BJ238" s="48"/>
      <c r="BK238" s="29"/>
      <c r="BO238" s="424"/>
      <c r="BP238" s="424"/>
      <c r="BQ238" s="423"/>
      <c r="BR238" s="424"/>
      <c r="BS238" s="29"/>
      <c r="BT238" s="29"/>
      <c r="BU238" s="424"/>
      <c r="BV238" s="424"/>
      <c r="BW238" s="424"/>
      <c r="BX238" s="29"/>
      <c r="CA238" s="424"/>
      <c r="CB238" s="424"/>
      <c r="CC238" s="424"/>
      <c r="CD238" s="74"/>
      <c r="CH238" s="74"/>
      <c r="CI238" s="74"/>
      <c r="CJ238" s="50"/>
      <c r="CK238" s="80"/>
      <c r="CL238" s="219"/>
      <c r="CO238" s="50"/>
      <c r="CP238" s="220"/>
      <c r="CS238" s="219"/>
      <c r="CU238" s="219"/>
    </row>
    <row r="239" spans="1:99" ht="25.5" x14ac:dyDescent="0.25">
      <c r="A239" s="219" t="s">
        <v>4085</v>
      </c>
      <c r="B239" s="658">
        <f t="shared" si="65"/>
        <v>0</v>
      </c>
      <c r="C239" s="397" t="s">
        <v>3957</v>
      </c>
      <c r="E239" s="504" t="s">
        <v>4166</v>
      </c>
      <c r="F239" s="426"/>
      <c r="G239" s="776" t="s">
        <v>3038</v>
      </c>
      <c r="H239" s="776" t="s">
        <v>3038</v>
      </c>
      <c r="I239" s="31"/>
      <c r="J239" s="510"/>
      <c r="K239" s="425"/>
      <c r="M239" s="28"/>
      <c r="N239" s="786"/>
      <c r="O239" s="423"/>
      <c r="P239" s="395"/>
      <c r="Q239" s="393"/>
      <c r="R239" s="393"/>
      <c r="S239" s="193"/>
      <c r="U239" s="426"/>
      <c r="X239" s="404"/>
      <c r="Y239" s="404"/>
      <c r="AA239" s="115"/>
      <c r="AC239" s="425"/>
      <c r="AD239" s="426"/>
      <c r="AE239" s="117"/>
      <c r="AF239" s="114"/>
      <c r="AG239" s="117"/>
      <c r="AH239" s="117"/>
      <c r="AI239" s="623">
        <f t="shared" si="68"/>
        <v>0</v>
      </c>
      <c r="AJ239" s="158"/>
      <c r="AL239" s="426"/>
      <c r="AM239" s="426"/>
      <c r="AN239" s="426"/>
      <c r="AO239" s="426"/>
      <c r="AP239" s="426"/>
      <c r="AQ239" s="7">
        <f t="shared" si="67"/>
        <v>0</v>
      </c>
      <c r="AS239" s="56"/>
      <c r="AT239" s="48"/>
      <c r="AU239" s="48"/>
      <c r="AV239" s="29"/>
      <c r="AW239" s="166"/>
      <c r="AX239" s="48"/>
      <c r="AY239" s="29"/>
      <c r="AZ239" s="47"/>
      <c r="BA239" s="424"/>
      <c r="BB239" s="29"/>
      <c r="BC239" s="29"/>
      <c r="BD239" s="48"/>
      <c r="BE239" s="29"/>
      <c r="BF239" s="97"/>
      <c r="BG239" s="97"/>
      <c r="BI239" s="29"/>
      <c r="BJ239" s="48"/>
      <c r="BK239" s="29"/>
      <c r="BO239" s="424"/>
      <c r="BP239" s="424"/>
      <c r="BQ239" s="423"/>
      <c r="BR239" s="424"/>
      <c r="BS239" s="29"/>
      <c r="BT239" s="29"/>
      <c r="BU239" s="424"/>
      <c r="BV239" s="424"/>
      <c r="BW239" s="424"/>
      <c r="BX239" s="29"/>
      <c r="CA239" s="424"/>
      <c r="CB239" s="424"/>
      <c r="CC239" s="424"/>
      <c r="CD239" s="74"/>
      <c r="CH239" s="74"/>
      <c r="CI239" s="74"/>
      <c r="CJ239" s="50"/>
      <c r="CK239" s="80"/>
      <c r="CL239" s="219"/>
      <c r="CO239" s="50"/>
      <c r="CP239" s="220"/>
      <c r="CS239" s="219"/>
      <c r="CU239" s="219"/>
    </row>
    <row r="240" spans="1:99" ht="60" x14ac:dyDescent="0.2">
      <c r="A240" s="219" t="s">
        <v>2404</v>
      </c>
      <c r="B240" s="658">
        <f t="shared" si="65"/>
        <v>50</v>
      </c>
      <c r="C240" s="298" t="s">
        <v>3957</v>
      </c>
      <c r="D240" s="647" t="s">
        <v>4175</v>
      </c>
      <c r="E240" s="507" t="s">
        <v>4174</v>
      </c>
      <c r="F240" s="426">
        <v>42978</v>
      </c>
      <c r="G240" s="765" t="s">
        <v>3038</v>
      </c>
      <c r="H240" s="765" t="s">
        <v>3038</v>
      </c>
      <c r="I240" s="779" t="s">
        <v>4033</v>
      </c>
      <c r="J240" s="784" t="s">
        <v>3964</v>
      </c>
      <c r="K240" s="425">
        <v>59</v>
      </c>
      <c r="L240" s="425">
        <v>761118</v>
      </c>
      <c r="M240" s="28" t="s">
        <v>4176</v>
      </c>
      <c r="N240" s="787">
        <v>6500000</v>
      </c>
      <c r="O240" s="76" t="s">
        <v>3657</v>
      </c>
      <c r="P240" s="395" t="s">
        <v>1598</v>
      </c>
      <c r="Q240" s="298" t="s">
        <v>1480</v>
      </c>
      <c r="R240" s="298" t="s">
        <v>3742</v>
      </c>
      <c r="S240" s="633">
        <v>50</v>
      </c>
      <c r="T240" s="752">
        <v>42998</v>
      </c>
      <c r="U240" s="800">
        <v>42998</v>
      </c>
      <c r="W240" s="801" t="s">
        <v>3221</v>
      </c>
      <c r="X240" s="404" t="s">
        <v>3272</v>
      </c>
      <c r="Y240" s="404" t="s">
        <v>3272</v>
      </c>
      <c r="Z240" s="404" t="s">
        <v>4256</v>
      </c>
      <c r="AA240" s="115">
        <v>80096614</v>
      </c>
      <c r="AC240" s="429">
        <v>193517</v>
      </c>
      <c r="AD240" s="426">
        <v>42998</v>
      </c>
      <c r="AE240" s="117"/>
      <c r="AF240" s="218">
        <v>6500000</v>
      </c>
      <c r="AG240" s="117"/>
      <c r="AH240" s="117"/>
      <c r="AI240" s="623">
        <f t="shared" si="68"/>
        <v>6500000</v>
      </c>
      <c r="AJ240" s="158"/>
      <c r="AK240" s="158"/>
      <c r="AL240" s="158"/>
      <c r="AM240" s="158"/>
      <c r="AN240" s="426"/>
      <c r="AO240" s="426">
        <v>42998</v>
      </c>
      <c r="AP240" s="426">
        <v>43100</v>
      </c>
      <c r="AQ240" s="7">
        <f t="shared" si="67"/>
        <v>102</v>
      </c>
      <c r="AR240" s="404" t="s">
        <v>70</v>
      </c>
      <c r="AS240" s="8">
        <v>79247452</v>
      </c>
      <c r="AT240" s="96"/>
      <c r="AU240" s="48"/>
      <c r="AV240" s="29"/>
      <c r="AW240" s="29"/>
      <c r="AX240" s="48"/>
      <c r="AY240" s="29"/>
      <c r="AZ240" s="47"/>
      <c r="BA240" s="424"/>
      <c r="BB240" s="29"/>
      <c r="BC240" s="29"/>
      <c r="BD240" s="48"/>
      <c r="BE240" s="29"/>
      <c r="BF240" s="97"/>
      <c r="BG240" s="97"/>
      <c r="BI240" s="29"/>
      <c r="BJ240" s="48"/>
      <c r="BK240" s="29"/>
      <c r="BO240" s="424"/>
      <c r="BP240" s="424"/>
      <c r="BQ240" s="424"/>
      <c r="BR240" s="424"/>
      <c r="BS240" s="29"/>
      <c r="BT240" s="424"/>
      <c r="BU240" s="424"/>
      <c r="BV240" s="424"/>
      <c r="BW240" s="424"/>
      <c r="BX240" s="29"/>
      <c r="CA240" s="424"/>
      <c r="CB240" s="424"/>
      <c r="CC240" s="424"/>
      <c r="CD240" s="74"/>
    </row>
    <row r="241" spans="1:82" ht="89.25" x14ac:dyDescent="0.25">
      <c r="A241" s="219" t="s">
        <v>2404</v>
      </c>
      <c r="B241" s="658">
        <f t="shared" si="65"/>
        <v>122</v>
      </c>
      <c r="C241" s="298" t="s">
        <v>3366</v>
      </c>
      <c r="D241" s="794" t="s">
        <v>4186</v>
      </c>
      <c r="E241" s="507" t="s">
        <v>4187</v>
      </c>
      <c r="F241" s="426">
        <v>42991</v>
      </c>
      <c r="G241" s="765" t="s">
        <v>1499</v>
      </c>
      <c r="H241" s="765" t="s">
        <v>3687</v>
      </c>
      <c r="I241" s="404" t="s">
        <v>1743</v>
      </c>
      <c r="J241" s="775" t="s">
        <v>4188</v>
      </c>
      <c r="K241" s="425">
        <v>236</v>
      </c>
      <c r="L241" s="47">
        <v>801116</v>
      </c>
      <c r="M241" s="610" t="s">
        <v>4139</v>
      </c>
      <c r="N241" s="787">
        <v>6000000</v>
      </c>
      <c r="O241" s="76" t="s">
        <v>4189</v>
      </c>
      <c r="P241" s="656" t="s">
        <v>1487</v>
      </c>
      <c r="Q241" s="298" t="s">
        <v>1480</v>
      </c>
      <c r="R241" s="298" t="s">
        <v>3742</v>
      </c>
      <c r="S241" s="633">
        <v>122</v>
      </c>
      <c r="T241" s="752">
        <v>42999</v>
      </c>
      <c r="U241" s="789">
        <v>42999</v>
      </c>
      <c r="W241" s="404" t="s">
        <v>3687</v>
      </c>
      <c r="X241" s="610" t="s">
        <v>3272</v>
      </c>
      <c r="Y241" s="610" t="s">
        <v>3272</v>
      </c>
      <c r="Z241" s="404" t="s">
        <v>4190</v>
      </c>
      <c r="AA241" s="115">
        <v>52070715</v>
      </c>
      <c r="AC241" s="425">
        <v>194117</v>
      </c>
      <c r="AD241" s="426">
        <v>42999</v>
      </c>
      <c r="AE241" s="117"/>
      <c r="AF241" s="218">
        <v>6000000</v>
      </c>
      <c r="AG241" s="117"/>
      <c r="AH241" s="117"/>
      <c r="AI241" s="117"/>
      <c r="AJ241" s="158"/>
      <c r="AK241" s="158"/>
      <c r="AL241" s="158"/>
      <c r="AM241" s="158"/>
      <c r="AN241" s="426"/>
      <c r="AO241" s="426">
        <v>42999</v>
      </c>
      <c r="AP241" s="426">
        <v>43089</v>
      </c>
      <c r="AQ241" s="7">
        <f t="shared" si="67"/>
        <v>90</v>
      </c>
      <c r="AR241" s="404" t="s">
        <v>3435</v>
      </c>
      <c r="AS241" s="641">
        <v>53907500</v>
      </c>
      <c r="AT241" s="96"/>
      <c r="AU241" s="48"/>
      <c r="AV241" s="29"/>
      <c r="AW241" s="29"/>
      <c r="AX241" s="48"/>
      <c r="AY241" s="29"/>
      <c r="AZ241" s="47"/>
      <c r="BA241" s="424"/>
      <c r="BB241" s="29"/>
      <c r="BC241" s="29"/>
      <c r="BD241" s="48"/>
      <c r="BE241" s="29"/>
      <c r="BF241" s="97"/>
      <c r="BG241" s="97"/>
      <c r="BI241" s="29"/>
      <c r="BJ241" s="48"/>
      <c r="BK241" s="29"/>
      <c r="BO241" s="424"/>
      <c r="BP241" s="424"/>
      <c r="BQ241" s="424"/>
      <c r="BR241" s="424"/>
      <c r="BS241" s="29"/>
      <c r="BT241" s="424"/>
      <c r="BU241" s="424"/>
      <c r="BV241" s="424"/>
      <c r="BW241" s="424"/>
      <c r="BX241" s="29"/>
      <c r="CA241" s="424"/>
      <c r="CB241" s="424"/>
      <c r="CC241" s="424"/>
      <c r="CD241" s="74"/>
    </row>
    <row r="242" spans="1:82" ht="25.5" x14ac:dyDescent="0.25">
      <c r="A242" s="219" t="s">
        <v>4085</v>
      </c>
      <c r="B242" s="658">
        <f t="shared" ref="B242:B247" si="69">(S242)</f>
        <v>123</v>
      </c>
      <c r="C242" s="298" t="s">
        <v>3366</v>
      </c>
      <c r="D242" s="794" t="s">
        <v>4191</v>
      </c>
      <c r="E242" s="126">
        <v>100</v>
      </c>
      <c r="F242" s="426">
        <v>42992</v>
      </c>
      <c r="G242" s="765" t="s">
        <v>1499</v>
      </c>
      <c r="H242" s="765" t="s">
        <v>3687</v>
      </c>
      <c r="I242" s="404"/>
      <c r="J242" s="795" t="s">
        <v>4192</v>
      </c>
      <c r="K242" s="425">
        <v>146</v>
      </c>
      <c r="L242" s="47">
        <v>861017</v>
      </c>
      <c r="M242" s="28" t="s">
        <v>3961</v>
      </c>
      <c r="N242" s="787">
        <v>18500000</v>
      </c>
      <c r="O242" s="76" t="s">
        <v>4193</v>
      </c>
      <c r="P242" s="403" t="s">
        <v>3246</v>
      </c>
      <c r="Q242" s="298" t="s">
        <v>1480</v>
      </c>
      <c r="R242" s="298" t="s">
        <v>3742</v>
      </c>
      <c r="S242" s="633">
        <v>123</v>
      </c>
      <c r="T242" s="752">
        <v>43003</v>
      </c>
      <c r="U242" s="789">
        <v>43003</v>
      </c>
      <c r="W242" s="404" t="s">
        <v>3687</v>
      </c>
      <c r="X242" s="610" t="s">
        <v>3272</v>
      </c>
      <c r="Y242" s="610" t="s">
        <v>3272</v>
      </c>
      <c r="Z242" s="404" t="s">
        <v>4194</v>
      </c>
      <c r="AA242" s="115" t="s">
        <v>4195</v>
      </c>
      <c r="AC242" s="791">
        <v>195517</v>
      </c>
      <c r="AD242" s="426">
        <v>43003</v>
      </c>
      <c r="AE242" s="117"/>
      <c r="AF242" s="218">
        <v>22015000</v>
      </c>
      <c r="AG242" s="117"/>
      <c r="AH242" s="117"/>
      <c r="AI242" s="117"/>
      <c r="AJ242" s="158"/>
      <c r="AK242" s="158"/>
      <c r="AL242" s="158"/>
      <c r="AM242" s="158"/>
      <c r="AN242" s="426"/>
      <c r="AO242" s="426">
        <v>43003</v>
      </c>
      <c r="AP242" s="426">
        <v>43084</v>
      </c>
      <c r="AQ242" s="7">
        <f t="shared" si="67"/>
        <v>81</v>
      </c>
      <c r="AR242" s="610" t="s">
        <v>3435</v>
      </c>
      <c r="AS242" s="641">
        <v>53907500</v>
      </c>
      <c r="AT242" s="96"/>
      <c r="AU242" s="48"/>
      <c r="AV242" s="29"/>
      <c r="AW242" s="29"/>
      <c r="AX242" s="48">
        <v>43003</v>
      </c>
      <c r="AY242" s="29"/>
      <c r="AZ242" s="47"/>
      <c r="BA242" s="424"/>
      <c r="BB242" s="29"/>
      <c r="BC242" s="29"/>
      <c r="BD242" s="48"/>
      <c r="BE242" s="29"/>
      <c r="BF242" s="97"/>
      <c r="BG242" s="97"/>
      <c r="BI242" s="29"/>
      <c r="BJ242" s="48"/>
      <c r="BK242" s="29"/>
      <c r="BO242" s="424"/>
      <c r="BP242" s="424"/>
      <c r="BQ242" s="424"/>
      <c r="BR242" s="424"/>
      <c r="BS242" s="29"/>
      <c r="BT242" s="424"/>
      <c r="BU242" s="424"/>
      <c r="BV242" s="424"/>
      <c r="BW242" s="424"/>
      <c r="BX242" s="29"/>
      <c r="CA242" s="424"/>
      <c r="CB242" s="424"/>
      <c r="CC242" s="424"/>
      <c r="CD242" s="74"/>
    </row>
    <row r="243" spans="1:82" ht="51" x14ac:dyDescent="0.2">
      <c r="A243" s="219" t="s">
        <v>2404</v>
      </c>
      <c r="B243" s="658">
        <f t="shared" si="69"/>
        <v>0</v>
      </c>
      <c r="C243" s="298" t="s">
        <v>3957</v>
      </c>
      <c r="D243" s="794" t="s">
        <v>4196</v>
      </c>
      <c r="E243" s="126">
        <v>103</v>
      </c>
      <c r="F243" s="426">
        <v>43007</v>
      </c>
      <c r="G243" s="765" t="s">
        <v>1499</v>
      </c>
      <c r="H243" s="790" t="s">
        <v>3687</v>
      </c>
      <c r="I243" s="610" t="s">
        <v>1743</v>
      </c>
      <c r="J243" s="796" t="s">
        <v>4197</v>
      </c>
      <c r="K243" s="425">
        <v>237</v>
      </c>
      <c r="L243" s="47">
        <v>801116</v>
      </c>
      <c r="M243" s="595" t="s">
        <v>3961</v>
      </c>
      <c r="N243" s="787">
        <v>6000000</v>
      </c>
      <c r="O243" s="76" t="s">
        <v>4198</v>
      </c>
      <c r="P243" s="656" t="s">
        <v>1487</v>
      </c>
      <c r="S243" s="506"/>
      <c r="U243" s="426"/>
      <c r="X243" s="404"/>
      <c r="Y243" s="404"/>
      <c r="AA243" s="115"/>
      <c r="AC243" s="425"/>
      <c r="AD243" s="426"/>
      <c r="AE243" s="117"/>
      <c r="AF243" s="218"/>
      <c r="AG243" s="117"/>
      <c r="AH243" s="117"/>
      <c r="AI243" s="117"/>
      <c r="AJ243" s="158"/>
      <c r="AK243" s="158"/>
      <c r="AL243" s="158"/>
      <c r="AM243" s="158"/>
      <c r="AN243" s="426"/>
      <c r="AO243" s="426"/>
      <c r="AP243" s="426"/>
      <c r="AQ243" s="7">
        <f t="shared" si="67"/>
        <v>0</v>
      </c>
      <c r="AS243" s="291"/>
      <c r="AT243" s="96"/>
      <c r="AU243" s="48"/>
      <c r="AV243" s="29"/>
      <c r="AW243" s="29"/>
      <c r="AX243" s="48"/>
      <c r="AY243" s="29"/>
      <c r="AZ243" s="47"/>
      <c r="BA243" s="424"/>
      <c r="BB243" s="29"/>
      <c r="BC243" s="29"/>
      <c r="BD243" s="48"/>
      <c r="BE243" s="29"/>
      <c r="BF243" s="97"/>
      <c r="BG243" s="97"/>
      <c r="BI243" s="29"/>
      <c r="BJ243" s="48"/>
      <c r="BK243" s="29"/>
      <c r="BO243" s="424"/>
      <c r="BP243" s="424"/>
      <c r="BQ243" s="424"/>
      <c r="BR243" s="424"/>
      <c r="BS243" s="29"/>
      <c r="BT243" s="424"/>
      <c r="BU243" s="424"/>
      <c r="BV243" s="424"/>
      <c r="BW243" s="424"/>
      <c r="BX243" s="29"/>
      <c r="CA243" s="424"/>
      <c r="CB243" s="424"/>
      <c r="CC243" s="424"/>
      <c r="CD243" s="74"/>
    </row>
    <row r="244" spans="1:82" ht="38.25" x14ac:dyDescent="0.2">
      <c r="A244" s="219" t="s">
        <v>2404</v>
      </c>
      <c r="B244" s="658">
        <f t="shared" si="69"/>
        <v>51</v>
      </c>
      <c r="C244" s="298" t="s">
        <v>3957</v>
      </c>
      <c r="D244" s="798" t="s">
        <v>4199</v>
      </c>
      <c r="E244" s="507" t="s">
        <v>3191</v>
      </c>
      <c r="F244" s="426">
        <v>42991</v>
      </c>
      <c r="G244" s="765" t="s">
        <v>3038</v>
      </c>
      <c r="H244" s="765" t="s">
        <v>3038</v>
      </c>
      <c r="I244" s="790" t="s">
        <v>3915</v>
      </c>
      <c r="J244" s="796" t="s">
        <v>4200</v>
      </c>
      <c r="K244" s="425">
        <v>198</v>
      </c>
      <c r="L244" s="47">
        <v>432321</v>
      </c>
      <c r="M244" s="595" t="s">
        <v>3027</v>
      </c>
      <c r="N244" s="787">
        <v>16050000</v>
      </c>
      <c r="O244" s="76" t="s">
        <v>4201</v>
      </c>
      <c r="P244" s="656" t="s">
        <v>3006</v>
      </c>
      <c r="Q244" s="298" t="s">
        <v>1480</v>
      </c>
      <c r="R244" s="298" t="s">
        <v>3742</v>
      </c>
      <c r="S244" s="633">
        <v>51</v>
      </c>
      <c r="T244" s="752">
        <v>43006</v>
      </c>
      <c r="U244" s="789">
        <v>43006</v>
      </c>
      <c r="W244" s="404" t="s">
        <v>1804</v>
      </c>
      <c r="X244" s="610" t="s">
        <v>3272</v>
      </c>
      <c r="Y244" s="610" t="s">
        <v>3272</v>
      </c>
      <c r="Z244" s="404" t="s">
        <v>4202</v>
      </c>
      <c r="AA244" s="115" t="s">
        <v>4203</v>
      </c>
      <c r="AC244" s="425">
        <v>201917</v>
      </c>
      <c r="AD244" s="426">
        <v>43006</v>
      </c>
      <c r="AE244" s="117"/>
      <c r="AF244" s="218">
        <v>16050000</v>
      </c>
      <c r="AG244" s="117"/>
      <c r="AH244" s="117"/>
      <c r="AI244" s="117"/>
      <c r="AJ244" s="158"/>
      <c r="AK244" s="158"/>
      <c r="AL244" s="158"/>
      <c r="AM244" s="158"/>
      <c r="AN244" s="426"/>
      <c r="AO244" s="426">
        <v>43006</v>
      </c>
      <c r="AP244" s="426">
        <v>43005</v>
      </c>
      <c r="AQ244" s="7">
        <f t="shared" si="67"/>
        <v>-1</v>
      </c>
      <c r="AR244" s="404" t="s">
        <v>4204</v>
      </c>
      <c r="AS244" s="641">
        <v>80851224</v>
      </c>
      <c r="AT244" s="96"/>
      <c r="AU244" s="48"/>
      <c r="AV244" s="29"/>
      <c r="AW244" s="29"/>
      <c r="AX244" s="48"/>
      <c r="AY244" s="29"/>
      <c r="AZ244" s="47"/>
      <c r="BA244" s="424"/>
      <c r="BB244" s="29"/>
      <c r="BC244" s="29"/>
      <c r="BD244" s="48"/>
      <c r="BE244" s="29"/>
      <c r="BF244" s="97"/>
      <c r="BG244" s="97"/>
      <c r="BI244" s="29"/>
      <c r="BJ244" s="48"/>
      <c r="BK244" s="29"/>
      <c r="BO244" s="424"/>
      <c r="BP244" s="424"/>
      <c r="BQ244" s="424"/>
      <c r="BR244" s="424"/>
      <c r="BS244" s="29"/>
      <c r="BT244" s="424"/>
      <c r="BU244" s="424"/>
      <c r="BV244" s="424"/>
      <c r="BW244" s="424"/>
      <c r="BX244" s="29"/>
      <c r="CA244" s="424"/>
      <c r="CB244" s="424"/>
      <c r="CC244" s="424"/>
      <c r="CD244" s="74"/>
    </row>
    <row r="245" spans="1:82" ht="51" x14ac:dyDescent="0.2">
      <c r="A245" s="219" t="s">
        <v>2404</v>
      </c>
      <c r="B245" s="658">
        <f t="shared" si="69"/>
        <v>120</v>
      </c>
      <c r="C245" s="298" t="s">
        <v>2164</v>
      </c>
      <c r="D245" s="798" t="s">
        <v>4205</v>
      </c>
      <c r="E245" s="507" t="s">
        <v>4206</v>
      </c>
      <c r="F245" s="426">
        <v>42990</v>
      </c>
      <c r="G245" s="765" t="s">
        <v>1499</v>
      </c>
      <c r="H245" s="765" t="s">
        <v>3687</v>
      </c>
      <c r="I245" s="404" t="s">
        <v>3055</v>
      </c>
      <c r="J245" s="796" t="s">
        <v>4207</v>
      </c>
      <c r="K245" s="425">
        <v>241</v>
      </c>
      <c r="L245" s="47">
        <v>801116</v>
      </c>
      <c r="M245" s="610" t="s">
        <v>4139</v>
      </c>
      <c r="N245" s="787">
        <v>19813000</v>
      </c>
      <c r="O245" s="76" t="s">
        <v>4208</v>
      </c>
      <c r="P245" s="656" t="s">
        <v>1487</v>
      </c>
      <c r="Q245" s="298" t="s">
        <v>1480</v>
      </c>
      <c r="R245" s="298" t="s">
        <v>3742</v>
      </c>
      <c r="S245" s="633">
        <v>120</v>
      </c>
      <c r="T245" s="752">
        <v>42993</v>
      </c>
      <c r="U245" s="792">
        <v>42993</v>
      </c>
      <c r="W245" s="404" t="s">
        <v>4209</v>
      </c>
      <c r="X245" s="404" t="s">
        <v>3272</v>
      </c>
      <c r="Y245" s="404" t="s">
        <v>3272</v>
      </c>
      <c r="Z245" s="404" t="s">
        <v>4210</v>
      </c>
      <c r="AA245" s="115" t="s">
        <v>4211</v>
      </c>
      <c r="AC245" s="425">
        <v>191817</v>
      </c>
      <c r="AD245" s="426">
        <v>42993</v>
      </c>
      <c r="AE245" s="117"/>
      <c r="AF245" s="218">
        <v>19813000</v>
      </c>
      <c r="AG245" s="117"/>
      <c r="AH245" s="117"/>
      <c r="AI245" s="117"/>
      <c r="AJ245" s="158"/>
      <c r="AK245" s="158"/>
      <c r="AL245" s="158"/>
      <c r="AM245" s="158"/>
      <c r="AN245" s="426"/>
      <c r="AO245" s="426">
        <v>42993</v>
      </c>
      <c r="AP245" s="426">
        <v>43001</v>
      </c>
      <c r="AQ245" s="7">
        <f t="shared" si="67"/>
        <v>8</v>
      </c>
      <c r="AR245" s="404" t="s">
        <v>4212</v>
      </c>
      <c r="AS245" s="641">
        <v>51693920</v>
      </c>
      <c r="AT245" s="96"/>
      <c r="AU245" s="48"/>
      <c r="AV245" s="29"/>
      <c r="AW245" s="29"/>
      <c r="AX245" s="48"/>
      <c r="AY245" s="29"/>
      <c r="AZ245" s="47"/>
      <c r="BA245" s="424"/>
      <c r="BB245" s="29"/>
      <c r="BC245" s="29"/>
      <c r="BD245" s="48"/>
      <c r="BE245" s="29"/>
      <c r="BF245" s="97"/>
      <c r="BG245" s="97"/>
      <c r="BI245" s="29"/>
      <c r="BJ245" s="48"/>
      <c r="BK245" s="29"/>
      <c r="BO245" s="424"/>
      <c r="BP245" s="424"/>
      <c r="BQ245" s="424"/>
      <c r="BR245" s="424"/>
      <c r="BS245" s="29"/>
      <c r="BT245" s="424"/>
      <c r="BU245" s="424"/>
      <c r="BV245" s="424"/>
      <c r="BW245" s="424"/>
      <c r="BX245" s="29"/>
      <c r="CA245" s="424"/>
      <c r="CB245" s="424"/>
      <c r="CC245" s="424"/>
      <c r="CD245" s="74"/>
    </row>
    <row r="246" spans="1:82" ht="63.75" x14ac:dyDescent="0.2">
      <c r="A246" s="219" t="s">
        <v>2404</v>
      </c>
      <c r="B246" s="429">
        <f t="shared" si="69"/>
        <v>126</v>
      </c>
      <c r="C246" s="298" t="s">
        <v>2164</v>
      </c>
      <c r="D246" s="798" t="s">
        <v>4213</v>
      </c>
      <c r="E246" s="126">
        <v>101</v>
      </c>
      <c r="F246" s="426">
        <v>42999</v>
      </c>
      <c r="G246" s="765" t="s">
        <v>1499</v>
      </c>
      <c r="H246" s="765" t="s">
        <v>1546</v>
      </c>
      <c r="I246" s="793" t="s">
        <v>2257</v>
      </c>
      <c r="J246" s="796" t="s">
        <v>4214</v>
      </c>
      <c r="K246" s="425">
        <v>242</v>
      </c>
      <c r="L246" s="47">
        <v>801315</v>
      </c>
      <c r="M246" s="610" t="s">
        <v>4139</v>
      </c>
      <c r="N246" s="787">
        <v>1920000</v>
      </c>
      <c r="O246" s="76" t="s">
        <v>4215</v>
      </c>
      <c r="P246" s="403" t="s">
        <v>1550</v>
      </c>
      <c r="Q246" s="298" t="s">
        <v>1480</v>
      </c>
      <c r="R246" s="298" t="s">
        <v>3742</v>
      </c>
      <c r="S246" s="195">
        <v>126</v>
      </c>
      <c r="T246" s="752">
        <v>43007</v>
      </c>
      <c r="U246" s="792">
        <v>43007</v>
      </c>
      <c r="W246" s="404" t="s">
        <v>1546</v>
      </c>
      <c r="X246" s="404" t="s">
        <v>2513</v>
      </c>
      <c r="Y246" s="404" t="s">
        <v>2764</v>
      </c>
      <c r="Z246" s="404" t="s">
        <v>2765</v>
      </c>
      <c r="AA246" s="115">
        <v>60357697</v>
      </c>
      <c r="AC246" s="425">
        <v>202317</v>
      </c>
      <c r="AD246" s="426">
        <v>43007</v>
      </c>
      <c r="AE246" s="117"/>
      <c r="AF246" s="218">
        <v>1920000</v>
      </c>
      <c r="AG246" s="117"/>
      <c r="AH246" s="117"/>
      <c r="AI246" s="117"/>
      <c r="AJ246" s="158"/>
      <c r="AK246" s="158"/>
      <c r="AL246" s="158"/>
      <c r="AM246" s="158"/>
      <c r="AN246" s="426"/>
      <c r="AO246" s="426">
        <v>43007</v>
      </c>
      <c r="AP246" s="426">
        <v>43100</v>
      </c>
      <c r="AQ246" s="7">
        <f t="shared" si="67"/>
        <v>93</v>
      </c>
      <c r="AR246" s="404" t="s">
        <v>88</v>
      </c>
      <c r="AS246" s="641">
        <v>88264550</v>
      </c>
      <c r="AT246" s="96"/>
      <c r="AU246" s="48"/>
      <c r="AV246" s="29"/>
      <c r="AW246" s="29"/>
      <c r="AX246" s="48"/>
      <c r="AY246" s="29"/>
      <c r="AZ246" s="47"/>
      <c r="BA246" s="424"/>
      <c r="BB246" s="29"/>
      <c r="BC246" s="29"/>
      <c r="BD246" s="48"/>
      <c r="BE246" s="29"/>
      <c r="BF246" s="97"/>
      <c r="BG246" s="97"/>
      <c r="BI246" s="29"/>
      <c r="BJ246" s="48"/>
      <c r="BK246" s="29"/>
      <c r="BO246" s="424"/>
      <c r="BP246" s="424"/>
      <c r="BQ246" s="424"/>
      <c r="BR246" s="424"/>
      <c r="BS246" s="29"/>
      <c r="BT246" s="424"/>
      <c r="BU246" s="424"/>
      <c r="BV246" s="424"/>
      <c r="BW246" s="424"/>
      <c r="BX246" s="29"/>
      <c r="CA246" s="424"/>
      <c r="CB246" s="424"/>
      <c r="CC246" s="424"/>
      <c r="CD246" s="74"/>
    </row>
    <row r="247" spans="1:82" ht="89.25" x14ac:dyDescent="0.2">
      <c r="A247" s="219" t="s">
        <v>2404</v>
      </c>
      <c r="B247" s="429">
        <f t="shared" si="69"/>
        <v>127</v>
      </c>
      <c r="C247" s="298" t="s">
        <v>2164</v>
      </c>
      <c r="D247" s="798" t="s">
        <v>4216</v>
      </c>
      <c r="E247" s="126">
        <v>102</v>
      </c>
      <c r="F247" s="426">
        <v>43005</v>
      </c>
      <c r="G247" s="765" t="s">
        <v>1499</v>
      </c>
      <c r="H247" s="793" t="s">
        <v>3687</v>
      </c>
      <c r="I247" s="610" t="s">
        <v>1743</v>
      </c>
      <c r="J247" s="796" t="s">
        <v>4217</v>
      </c>
      <c r="K247" s="425">
        <v>216</v>
      </c>
      <c r="L247" s="47">
        <v>801116</v>
      </c>
      <c r="M247" s="610" t="s">
        <v>4139</v>
      </c>
      <c r="N247" s="787">
        <v>6000000</v>
      </c>
      <c r="O247" s="76" t="s">
        <v>4218</v>
      </c>
      <c r="P247" s="656" t="s">
        <v>1487</v>
      </c>
      <c r="Q247" s="298" t="s">
        <v>1480</v>
      </c>
      <c r="R247" s="298" t="s">
        <v>3742</v>
      </c>
      <c r="S247" s="195">
        <v>127</v>
      </c>
      <c r="T247" s="752">
        <v>43007</v>
      </c>
      <c r="U247" s="426">
        <v>43010</v>
      </c>
      <c r="W247" s="404" t="s">
        <v>4209</v>
      </c>
      <c r="X247" s="404" t="s">
        <v>3272</v>
      </c>
      <c r="Y247" s="404" t="s">
        <v>3272</v>
      </c>
      <c r="Z247" s="404" t="s">
        <v>4219</v>
      </c>
      <c r="AA247" s="115">
        <v>79844835</v>
      </c>
      <c r="AC247" s="425">
        <v>202417</v>
      </c>
      <c r="AD247" s="792">
        <v>43007</v>
      </c>
      <c r="AE247" s="117"/>
      <c r="AF247" s="218">
        <v>6000000</v>
      </c>
      <c r="AG247" s="117"/>
      <c r="AH247" s="117"/>
      <c r="AI247" s="117"/>
      <c r="AJ247" s="158"/>
      <c r="AK247" s="158"/>
      <c r="AL247" s="158"/>
      <c r="AM247" s="158"/>
      <c r="AN247" s="426"/>
      <c r="AO247" s="426">
        <v>43007</v>
      </c>
      <c r="AP247" s="426">
        <v>43100</v>
      </c>
      <c r="AQ247" s="7">
        <f t="shared" si="67"/>
        <v>93</v>
      </c>
      <c r="AR247" s="404" t="s">
        <v>733</v>
      </c>
      <c r="AS247" s="641">
        <v>52544180</v>
      </c>
      <c r="AT247" s="96"/>
      <c r="AU247" s="48"/>
      <c r="AV247" s="29"/>
      <c r="AW247" s="29"/>
      <c r="AX247" s="48"/>
      <c r="AY247" s="29"/>
      <c r="AZ247" s="47"/>
      <c r="BA247" s="424"/>
      <c r="BB247" s="29"/>
      <c r="BC247" s="29"/>
      <c r="BD247" s="48"/>
      <c r="BE247" s="29"/>
      <c r="BF247" s="97"/>
      <c r="BG247" s="97"/>
      <c r="BI247" s="29"/>
      <c r="BJ247" s="48"/>
      <c r="BK247" s="29"/>
      <c r="BO247" s="424"/>
      <c r="BP247" s="424"/>
      <c r="BQ247" s="424"/>
      <c r="BR247" s="424"/>
      <c r="BS247" s="29"/>
      <c r="BT247" s="424"/>
      <c r="BU247" s="424"/>
      <c r="BV247" s="424"/>
      <c r="BW247" s="424"/>
      <c r="BX247" s="29"/>
      <c r="CA247" s="424"/>
      <c r="CB247" s="424"/>
      <c r="CC247" s="424"/>
      <c r="CD247" s="74"/>
    </row>
    <row r="248" spans="1:82" ht="51" x14ac:dyDescent="0.2">
      <c r="A248" s="219" t="s">
        <v>2404</v>
      </c>
      <c r="B248" s="429"/>
      <c r="C248" s="298" t="s">
        <v>3957</v>
      </c>
      <c r="D248" s="798" t="s">
        <v>4196</v>
      </c>
      <c r="E248" s="126">
        <v>104</v>
      </c>
      <c r="F248" s="426">
        <v>43007</v>
      </c>
      <c r="G248" s="765" t="s">
        <v>1499</v>
      </c>
      <c r="H248" s="765" t="s">
        <v>3687</v>
      </c>
      <c r="I248" s="610" t="s">
        <v>1743</v>
      </c>
      <c r="J248" s="796" t="s">
        <v>4248</v>
      </c>
      <c r="K248" s="425">
        <v>210</v>
      </c>
      <c r="L248" s="47">
        <v>861116</v>
      </c>
      <c r="M248" s="28" t="s">
        <v>3961</v>
      </c>
      <c r="N248" s="787">
        <v>1428000</v>
      </c>
      <c r="O248" s="76" t="s">
        <v>4249</v>
      </c>
      <c r="P248" s="403" t="s">
        <v>3246</v>
      </c>
      <c r="S248" s="506"/>
      <c r="U248" s="426"/>
      <c r="X248" s="404"/>
      <c r="Y248" s="404"/>
      <c r="AA248" s="115"/>
      <c r="AC248" s="425"/>
      <c r="AD248" s="426"/>
      <c r="AE248" s="117"/>
      <c r="AF248" s="218"/>
      <c r="AG248" s="117"/>
      <c r="AH248" s="117"/>
      <c r="AI248" s="117"/>
      <c r="AJ248" s="158"/>
      <c r="AK248" s="158"/>
      <c r="AL248" s="158"/>
      <c r="AM248" s="158"/>
      <c r="AN248" s="426"/>
      <c r="AO248" s="426"/>
      <c r="AP248" s="426"/>
      <c r="AQ248" s="7">
        <f t="shared" si="67"/>
        <v>0</v>
      </c>
      <c r="AS248" s="291"/>
      <c r="AT248" s="96"/>
      <c r="AU248" s="48"/>
      <c r="AV248" s="29"/>
      <c r="AW248" s="29"/>
      <c r="AX248" s="48"/>
      <c r="AY248" s="29"/>
      <c r="AZ248" s="47"/>
      <c r="BA248" s="424"/>
      <c r="BB248" s="29"/>
      <c r="BC248" s="29"/>
      <c r="BD248" s="48"/>
      <c r="BE248" s="29"/>
      <c r="BF248" s="97"/>
      <c r="BG248" s="97"/>
      <c r="BI248" s="29"/>
      <c r="BJ248" s="48"/>
      <c r="BK248" s="29"/>
      <c r="BO248" s="424"/>
      <c r="BP248" s="424"/>
      <c r="BQ248" s="424"/>
      <c r="BR248" s="424"/>
      <c r="BS248" s="29"/>
      <c r="BT248" s="424"/>
      <c r="BU248" s="424"/>
      <c r="BV248" s="424"/>
      <c r="BW248" s="424"/>
      <c r="BX248" s="29"/>
      <c r="CA248" s="424"/>
      <c r="CB248" s="424"/>
      <c r="CC248" s="424"/>
      <c r="CD248" s="74"/>
    </row>
    <row r="249" spans="1:82" ht="38.25" x14ac:dyDescent="0.2">
      <c r="A249" s="219" t="s">
        <v>4028</v>
      </c>
      <c r="B249" s="429"/>
      <c r="C249" s="298" t="s">
        <v>3957</v>
      </c>
      <c r="E249" s="505">
        <v>42777</v>
      </c>
      <c r="F249" s="426">
        <v>43003</v>
      </c>
      <c r="G249" s="799" t="s">
        <v>1590</v>
      </c>
      <c r="H249" s="799" t="s">
        <v>3802</v>
      </c>
      <c r="I249" s="801" t="s">
        <v>2257</v>
      </c>
      <c r="J249" s="796" t="s">
        <v>4250</v>
      </c>
      <c r="K249" s="425">
        <v>262</v>
      </c>
      <c r="M249" s="28"/>
      <c r="N249" s="787"/>
      <c r="P249" s="656" t="s">
        <v>3006</v>
      </c>
      <c r="S249" s="506"/>
      <c r="U249" s="426"/>
      <c r="X249" s="404"/>
      <c r="Y249" s="404"/>
      <c r="AA249" s="115"/>
      <c r="AC249" s="425"/>
      <c r="AD249" s="426"/>
      <c r="AE249" s="117"/>
      <c r="AF249" s="218"/>
      <c r="AG249" s="117"/>
      <c r="AH249" s="117"/>
      <c r="AI249" s="117"/>
      <c r="AJ249" s="158"/>
      <c r="AK249" s="158"/>
      <c r="AL249" s="158"/>
      <c r="AM249" s="158"/>
      <c r="AN249" s="426"/>
      <c r="AO249" s="426"/>
      <c r="AP249" s="426"/>
      <c r="AQ249" s="7">
        <f t="shared" si="67"/>
        <v>0</v>
      </c>
      <c r="AS249" s="291"/>
      <c r="AT249" s="96"/>
      <c r="AU249" s="48"/>
      <c r="AV249" s="29"/>
      <c r="AW249" s="29"/>
      <c r="AX249" s="48"/>
      <c r="AY249" s="29"/>
      <c r="AZ249" s="47"/>
      <c r="BA249" s="424"/>
      <c r="BB249" s="29"/>
      <c r="BC249" s="29"/>
      <c r="BD249" s="48"/>
      <c r="BE249" s="29"/>
      <c r="BF249" s="97"/>
      <c r="BG249" s="97"/>
      <c r="BI249" s="29"/>
      <c r="BJ249" s="48"/>
      <c r="BK249" s="29"/>
      <c r="BO249" s="424"/>
      <c r="BP249" s="424"/>
      <c r="BQ249" s="424"/>
      <c r="BR249" s="424"/>
      <c r="BS249" s="29"/>
      <c r="BT249" s="424"/>
      <c r="BU249" s="424"/>
      <c r="BV249" s="424"/>
      <c r="BW249" s="424"/>
      <c r="BX249" s="29"/>
      <c r="CA249" s="424"/>
      <c r="CB249" s="424"/>
      <c r="CC249" s="424"/>
      <c r="CD249" s="74"/>
    </row>
    <row r="250" spans="1:82" ht="16.5" x14ac:dyDescent="0.25">
      <c r="B250" s="429"/>
      <c r="E250" s="505"/>
      <c r="F250" s="426"/>
      <c r="G250" s="765"/>
      <c r="H250" s="765"/>
      <c r="I250" s="404"/>
      <c r="K250" s="425"/>
      <c r="M250" s="28"/>
      <c r="N250" s="787"/>
      <c r="P250" s="403"/>
      <c r="S250" s="506"/>
      <c r="U250" s="426"/>
      <c r="X250" s="404"/>
      <c r="Y250" s="404"/>
      <c r="AA250" s="115"/>
      <c r="AC250" s="425"/>
      <c r="AD250" s="426"/>
      <c r="AE250" s="117"/>
      <c r="AF250" s="218"/>
      <c r="AG250" s="117"/>
      <c r="AH250" s="117"/>
      <c r="AI250" s="117"/>
      <c r="AJ250" s="158"/>
      <c r="AK250" s="158"/>
      <c r="AL250" s="158"/>
      <c r="AM250" s="158"/>
      <c r="AN250" s="426"/>
      <c r="AO250" s="426"/>
      <c r="AP250" s="426"/>
      <c r="AQ250" s="7">
        <f t="shared" si="67"/>
        <v>0</v>
      </c>
      <c r="AS250" s="291"/>
      <c r="AT250" s="96"/>
      <c r="AU250" s="48"/>
      <c r="AV250" s="29"/>
      <c r="AW250" s="29"/>
      <c r="AX250" s="48"/>
      <c r="AY250" s="29"/>
      <c r="AZ250" s="47"/>
      <c r="BA250" s="424"/>
      <c r="BB250" s="29"/>
      <c r="BC250" s="29"/>
      <c r="BD250" s="48"/>
      <c r="BE250" s="29"/>
      <c r="BF250" s="97"/>
      <c r="BG250" s="97"/>
      <c r="BI250" s="29"/>
      <c r="BJ250" s="48"/>
      <c r="BK250" s="29"/>
      <c r="BO250" s="424"/>
      <c r="BP250" s="424"/>
      <c r="BQ250" s="424"/>
      <c r="BR250" s="424"/>
      <c r="BS250" s="29"/>
      <c r="BT250" s="424"/>
      <c r="BU250" s="424"/>
      <c r="BV250" s="424"/>
      <c r="BW250" s="424"/>
      <c r="BX250" s="29"/>
      <c r="CA250" s="424"/>
      <c r="CB250" s="424"/>
      <c r="CC250" s="424"/>
      <c r="CD250" s="74"/>
    </row>
    <row r="251" spans="1:82" ht="16.5" x14ac:dyDescent="0.25">
      <c r="B251" s="429"/>
      <c r="E251" s="505"/>
      <c r="F251" s="426"/>
      <c r="G251" s="765"/>
      <c r="H251" s="765"/>
      <c r="I251" s="404"/>
      <c r="K251" s="425"/>
      <c r="M251" s="28"/>
      <c r="N251" s="787"/>
      <c r="P251" s="403"/>
      <c r="S251" s="506"/>
      <c r="U251" s="426"/>
      <c r="X251" s="404"/>
      <c r="Y251" s="404"/>
      <c r="AA251" s="115"/>
      <c r="AC251" s="425"/>
      <c r="AD251" s="426"/>
      <c r="AE251" s="117"/>
      <c r="AF251" s="218"/>
      <c r="AG251" s="117"/>
      <c r="AH251" s="117"/>
      <c r="AI251" s="117"/>
      <c r="AJ251" s="158"/>
      <c r="AK251" s="158"/>
      <c r="AL251" s="158"/>
      <c r="AM251" s="158"/>
      <c r="AN251" s="426"/>
      <c r="AO251" s="426"/>
      <c r="AP251" s="426"/>
      <c r="AQ251" s="7">
        <f t="shared" si="67"/>
        <v>0</v>
      </c>
      <c r="AS251" s="291"/>
      <c r="AT251" s="96"/>
      <c r="AU251" s="48"/>
      <c r="AV251" s="29"/>
      <c r="AW251" s="29"/>
      <c r="AX251" s="48"/>
      <c r="AY251" s="29"/>
      <c r="AZ251" s="47"/>
      <c r="BA251" s="424"/>
      <c r="BB251" s="29"/>
      <c r="BC251" s="29"/>
      <c r="BD251" s="48"/>
      <c r="BE251" s="29"/>
      <c r="BF251" s="97"/>
      <c r="BG251" s="97"/>
      <c r="BI251" s="29"/>
      <c r="BJ251" s="48"/>
      <c r="BK251" s="29"/>
      <c r="BO251" s="424"/>
      <c r="BP251" s="424"/>
      <c r="BQ251" s="424"/>
      <c r="BR251" s="424"/>
      <c r="BS251" s="29"/>
      <c r="BT251" s="424"/>
      <c r="BU251" s="424"/>
      <c r="BV251" s="424"/>
      <c r="BW251" s="424"/>
      <c r="BX251" s="29"/>
      <c r="CA251" s="424"/>
      <c r="CB251" s="424"/>
      <c r="CC251" s="424"/>
      <c r="CD251" s="74"/>
    </row>
    <row r="252" spans="1:82" x14ac:dyDescent="0.25">
      <c r="B252" s="429"/>
      <c r="C252" s="397"/>
      <c r="F252" s="426"/>
      <c r="G252" s="760"/>
      <c r="H252" s="760"/>
      <c r="I252" s="404"/>
      <c r="J252" s="510"/>
      <c r="K252" s="425"/>
      <c r="M252" s="404"/>
      <c r="N252" s="786"/>
      <c r="O252" s="49"/>
      <c r="P252" s="395"/>
      <c r="Q252" s="394"/>
      <c r="R252" s="394"/>
      <c r="T252" s="53"/>
      <c r="X252" s="404"/>
      <c r="Y252" s="404"/>
      <c r="AA252" s="157"/>
      <c r="AC252" s="425"/>
      <c r="AD252" s="426"/>
      <c r="AE252" s="117"/>
      <c r="AF252" s="117"/>
      <c r="AG252" s="117"/>
      <c r="AH252" s="117"/>
      <c r="AI252" s="117"/>
      <c r="AJ252" s="158"/>
      <c r="AK252" s="158"/>
      <c r="AL252" s="158"/>
      <c r="AM252" s="158"/>
      <c r="AN252" s="426"/>
      <c r="AO252" s="426"/>
      <c r="AP252" s="426"/>
      <c r="AQ252" s="7">
        <f t="shared" si="67"/>
        <v>0</v>
      </c>
      <c r="AS252" s="291"/>
      <c r="AT252" s="48"/>
      <c r="AU252" s="48"/>
      <c r="AV252" s="29"/>
      <c r="AW252" s="49"/>
      <c r="AX252" s="48"/>
      <c r="AY252" s="29"/>
      <c r="AZ252" s="47"/>
      <c r="BA252" s="424"/>
      <c r="BB252" s="29"/>
      <c r="BC252" s="29"/>
      <c r="BD252" s="48"/>
      <c r="BE252" s="29"/>
      <c r="BF252" s="97"/>
      <c r="BG252" s="97"/>
      <c r="BI252" s="29"/>
      <c r="BJ252" s="48"/>
      <c r="BK252" s="29"/>
    </row>
    <row r="253" spans="1:82" ht="16.5" x14ac:dyDescent="0.25">
      <c r="B253" s="429"/>
      <c r="E253" s="505"/>
      <c r="F253" s="426"/>
      <c r="G253" s="765"/>
      <c r="H253" s="765"/>
      <c r="I253" s="404"/>
      <c r="K253" s="425"/>
      <c r="M253" s="28"/>
      <c r="N253" s="787"/>
      <c r="P253" s="395"/>
      <c r="S253" s="506"/>
      <c r="U253" s="426"/>
      <c r="X253" s="404"/>
      <c r="Y253" s="404"/>
      <c r="AA253" s="115"/>
      <c r="AC253" s="425"/>
      <c r="AD253" s="426"/>
      <c r="AE253" s="117"/>
      <c r="AF253" s="218"/>
      <c r="AG253" s="117"/>
      <c r="AH253" s="117"/>
      <c r="AI253" s="117"/>
      <c r="AJ253" s="158"/>
      <c r="AK253" s="158"/>
      <c r="AL253" s="158"/>
      <c r="AM253" s="158"/>
      <c r="AN253" s="426"/>
      <c r="AO253" s="426"/>
      <c r="AP253" s="426"/>
      <c r="AQ253" s="7">
        <f t="shared" si="67"/>
        <v>0</v>
      </c>
      <c r="AS253" s="291"/>
      <c r="AT253" s="96"/>
      <c r="AU253" s="48"/>
      <c r="AV253" s="29"/>
      <c r="AW253" s="29"/>
      <c r="AX253" s="48"/>
      <c r="AY253" s="29"/>
      <c r="AZ253" s="47"/>
      <c r="BA253" s="424"/>
      <c r="BB253" s="29"/>
      <c r="BC253" s="29"/>
      <c r="BD253" s="48"/>
      <c r="BE253" s="29"/>
      <c r="BF253" s="97"/>
      <c r="BG253" s="97"/>
      <c r="BI253" s="29"/>
      <c r="BJ253" s="48"/>
      <c r="BK253" s="29"/>
      <c r="BO253" s="424"/>
      <c r="BP253" s="424"/>
      <c r="BQ253" s="424"/>
      <c r="BR253" s="424"/>
      <c r="BS253" s="29"/>
      <c r="BT253" s="424"/>
      <c r="BU253" s="424"/>
      <c r="BV253" s="424"/>
      <c r="BW253" s="424"/>
      <c r="BX253" s="29"/>
      <c r="CA253" s="424"/>
      <c r="CB253" s="424"/>
      <c r="CC253" s="424"/>
      <c r="CD253" s="74"/>
    </row>
    <row r="254" spans="1:82" ht="16.5" x14ac:dyDescent="0.25">
      <c r="B254" s="429"/>
      <c r="E254" s="505"/>
      <c r="F254" s="426"/>
      <c r="G254" s="765"/>
      <c r="H254" s="765"/>
      <c r="I254" s="404"/>
      <c r="K254" s="425"/>
      <c r="M254" s="28"/>
      <c r="N254" s="787"/>
      <c r="P254" s="395"/>
      <c r="S254" s="506"/>
      <c r="U254" s="426"/>
      <c r="X254" s="404"/>
      <c r="Y254" s="404"/>
      <c r="AA254" s="115"/>
      <c r="AC254" s="425"/>
      <c r="AD254" s="426"/>
      <c r="AE254" s="117"/>
      <c r="AF254" s="218"/>
      <c r="AG254" s="117"/>
      <c r="AH254" s="117"/>
      <c r="AI254" s="117"/>
      <c r="AJ254" s="158"/>
      <c r="AK254" s="158"/>
      <c r="AL254" s="158"/>
      <c r="AM254" s="158"/>
      <c r="AN254" s="426"/>
      <c r="AO254" s="426"/>
      <c r="AP254" s="426"/>
      <c r="AQ254" s="7">
        <f t="shared" si="67"/>
        <v>0</v>
      </c>
      <c r="AS254" s="291"/>
      <c r="AT254" s="96"/>
      <c r="AU254" s="48"/>
      <c r="AV254" s="29"/>
      <c r="AW254" s="29"/>
      <c r="AX254" s="48"/>
      <c r="AY254" s="29"/>
      <c r="AZ254" s="47"/>
      <c r="BA254" s="424"/>
      <c r="BB254" s="29"/>
      <c r="BC254" s="29"/>
      <c r="BD254" s="48"/>
      <c r="BE254" s="29"/>
      <c r="BF254" s="97"/>
      <c r="BG254" s="97"/>
      <c r="BI254" s="29"/>
      <c r="BJ254" s="48"/>
      <c r="BK254" s="29"/>
      <c r="BO254" s="424"/>
      <c r="BP254" s="424"/>
      <c r="BQ254" s="424"/>
      <c r="BR254" s="424"/>
      <c r="BS254" s="29"/>
      <c r="BT254" s="424"/>
      <c r="BU254" s="424"/>
      <c r="BV254" s="424"/>
      <c r="BW254" s="424"/>
      <c r="BX254" s="29"/>
      <c r="CA254" s="424"/>
      <c r="CB254" s="424"/>
      <c r="CC254" s="424"/>
      <c r="CD254" s="74"/>
    </row>
    <row r="255" spans="1:82" ht="16.5" x14ac:dyDescent="0.25">
      <c r="B255" s="429"/>
      <c r="E255" s="505"/>
      <c r="F255" s="426"/>
      <c r="G255" s="765"/>
      <c r="H255" s="765"/>
      <c r="I255" s="404"/>
      <c r="K255" s="425"/>
      <c r="M255" s="28"/>
      <c r="N255" s="787"/>
      <c r="P255" s="395"/>
      <c r="S255" s="506"/>
      <c r="U255" s="426"/>
      <c r="X255" s="404"/>
      <c r="Y255" s="404"/>
      <c r="AA255" s="115"/>
      <c r="AC255" s="425"/>
      <c r="AD255" s="426"/>
      <c r="AE255" s="117"/>
      <c r="AF255" s="218"/>
      <c r="AG255" s="117"/>
      <c r="AH255" s="117"/>
      <c r="AI255" s="117"/>
      <c r="AJ255" s="158"/>
      <c r="AK255" s="158"/>
      <c r="AL255" s="158"/>
      <c r="AM255" s="158"/>
      <c r="AN255" s="426"/>
      <c r="AO255" s="426"/>
      <c r="AP255" s="426"/>
      <c r="AQ255" s="7">
        <f t="shared" si="67"/>
        <v>0</v>
      </c>
      <c r="AS255" s="291"/>
      <c r="AT255" s="96"/>
      <c r="AU255" s="48"/>
      <c r="AV255" s="29"/>
      <c r="AW255" s="29"/>
      <c r="AX255" s="48"/>
      <c r="AY255" s="29"/>
      <c r="AZ255" s="47"/>
      <c r="BA255" s="424"/>
      <c r="BB255" s="29"/>
      <c r="BC255" s="29"/>
      <c r="BD255" s="48"/>
      <c r="BE255" s="29"/>
      <c r="BF255" s="97"/>
      <c r="BG255" s="97"/>
      <c r="BI255" s="29"/>
      <c r="BJ255" s="48"/>
      <c r="BK255" s="29"/>
      <c r="BO255" s="424"/>
      <c r="BP255" s="424"/>
      <c r="BQ255" s="424"/>
      <c r="BR255" s="424"/>
      <c r="BS255" s="29"/>
      <c r="BT255" s="424"/>
      <c r="BU255" s="424"/>
      <c r="BV255" s="424"/>
      <c r="BW255" s="424"/>
      <c r="BX255" s="29"/>
      <c r="CA255" s="424"/>
      <c r="CB255" s="424"/>
      <c r="CC255" s="424"/>
      <c r="CD255" s="74"/>
    </row>
    <row r="256" spans="1:82" ht="16.5" x14ac:dyDescent="0.25">
      <c r="B256" s="429"/>
      <c r="E256" s="505"/>
      <c r="F256" s="426"/>
      <c r="G256" s="765"/>
      <c r="H256" s="765"/>
      <c r="I256" s="404"/>
      <c r="K256" s="425"/>
      <c r="M256" s="28"/>
      <c r="N256" s="787"/>
      <c r="P256" s="395"/>
      <c r="S256" s="506"/>
      <c r="U256" s="426"/>
      <c r="X256" s="404"/>
      <c r="Y256" s="404"/>
      <c r="AA256" s="115"/>
      <c r="AC256" s="425"/>
      <c r="AD256" s="426"/>
      <c r="AE256" s="117"/>
      <c r="AF256" s="218"/>
      <c r="AG256" s="117"/>
      <c r="AH256" s="117"/>
      <c r="AI256" s="117"/>
      <c r="AJ256" s="158"/>
      <c r="AK256" s="158"/>
      <c r="AL256" s="158"/>
      <c r="AM256" s="158"/>
      <c r="AN256" s="426"/>
      <c r="AO256" s="426"/>
      <c r="AP256" s="426"/>
      <c r="AQ256" s="7">
        <f t="shared" si="67"/>
        <v>0</v>
      </c>
      <c r="AS256" s="291"/>
      <c r="AT256" s="96"/>
      <c r="AU256" s="48"/>
      <c r="AV256" s="29"/>
      <c r="AW256" s="29"/>
      <c r="AX256" s="48"/>
      <c r="AY256" s="29"/>
      <c r="AZ256" s="47"/>
      <c r="BA256" s="424"/>
      <c r="BB256" s="29"/>
      <c r="BC256" s="29"/>
      <c r="BD256" s="48"/>
      <c r="BE256" s="29"/>
      <c r="BF256" s="97"/>
      <c r="BG256" s="97"/>
      <c r="BI256" s="29"/>
      <c r="BJ256" s="48"/>
      <c r="BK256" s="29"/>
      <c r="BO256" s="424"/>
      <c r="BP256" s="424"/>
      <c r="BQ256" s="424"/>
      <c r="BR256" s="424"/>
      <c r="BS256" s="29"/>
      <c r="BT256" s="424"/>
      <c r="BU256" s="424"/>
      <c r="BV256" s="424"/>
      <c r="BW256" s="424"/>
      <c r="BX256" s="29"/>
      <c r="CA256" s="424"/>
      <c r="CB256" s="424"/>
      <c r="CC256" s="424"/>
      <c r="CD256" s="74"/>
    </row>
    <row r="257" spans="2:82" ht="16.5" x14ac:dyDescent="0.25">
      <c r="B257" s="429"/>
      <c r="E257" s="505"/>
      <c r="F257" s="426"/>
      <c r="G257" s="765"/>
      <c r="H257" s="765"/>
      <c r="I257" s="404"/>
      <c r="K257" s="425"/>
      <c r="M257" s="28"/>
      <c r="N257" s="787"/>
      <c r="P257" s="395"/>
      <c r="S257" s="506"/>
      <c r="U257" s="426"/>
      <c r="X257" s="404"/>
      <c r="Y257" s="404"/>
      <c r="AA257" s="115"/>
      <c r="AC257" s="425"/>
      <c r="AD257" s="426"/>
      <c r="AE257" s="117"/>
      <c r="AF257" s="218"/>
      <c r="AG257" s="117"/>
      <c r="AH257" s="117"/>
      <c r="AI257" s="117"/>
      <c r="AJ257" s="158"/>
      <c r="AK257" s="158"/>
      <c r="AL257" s="158"/>
      <c r="AM257" s="158"/>
      <c r="AN257" s="426"/>
      <c r="AO257" s="426"/>
      <c r="AP257" s="426"/>
      <c r="AQ257" s="7">
        <f t="shared" si="67"/>
        <v>0</v>
      </c>
      <c r="AS257" s="291"/>
      <c r="AT257" s="96"/>
      <c r="AU257" s="48"/>
      <c r="AV257" s="29"/>
      <c r="AW257" s="29"/>
      <c r="AX257" s="48"/>
      <c r="AY257" s="29"/>
      <c r="AZ257" s="47"/>
      <c r="BA257" s="424"/>
      <c r="BB257" s="29"/>
      <c r="BC257" s="29"/>
      <c r="BD257" s="48"/>
      <c r="BE257" s="29"/>
      <c r="BF257" s="97"/>
      <c r="BG257" s="97"/>
      <c r="BI257" s="29"/>
      <c r="BJ257" s="48"/>
      <c r="BK257" s="29"/>
      <c r="BO257" s="424"/>
      <c r="BP257" s="424"/>
      <c r="BQ257" s="424"/>
      <c r="BR257" s="424"/>
      <c r="BS257" s="29"/>
      <c r="BT257" s="424"/>
      <c r="BU257" s="424"/>
      <c r="BV257" s="424"/>
      <c r="BW257" s="424"/>
      <c r="BX257" s="29"/>
      <c r="CA257" s="424"/>
      <c r="CB257" s="424"/>
      <c r="CC257" s="424"/>
      <c r="CD257" s="74"/>
    </row>
    <row r="258" spans="2:82" ht="16.5" x14ac:dyDescent="0.25">
      <c r="B258" s="429"/>
      <c r="E258" s="505"/>
      <c r="F258" s="426"/>
      <c r="G258" s="765"/>
      <c r="H258" s="765"/>
      <c r="I258" s="404"/>
      <c r="K258" s="425"/>
      <c r="M258" s="28"/>
      <c r="N258" s="787"/>
      <c r="P258" s="395"/>
      <c r="S258" s="506"/>
      <c r="U258" s="426"/>
      <c r="X258" s="404"/>
      <c r="Y258" s="404"/>
      <c r="AA258" s="115"/>
      <c r="AC258" s="425"/>
      <c r="AD258" s="426"/>
      <c r="AE258" s="117"/>
      <c r="AF258" s="218"/>
      <c r="AG258" s="117"/>
      <c r="AH258" s="117"/>
      <c r="AI258" s="117"/>
      <c r="AJ258" s="158"/>
      <c r="AK258" s="158"/>
      <c r="AL258" s="158"/>
      <c r="AM258" s="158"/>
      <c r="AN258" s="426"/>
      <c r="AO258" s="426"/>
      <c r="AP258" s="426"/>
      <c r="AQ258" s="7">
        <f t="shared" si="67"/>
        <v>0</v>
      </c>
      <c r="AS258" s="291"/>
      <c r="AT258" s="96"/>
      <c r="AU258" s="48"/>
      <c r="AV258" s="29"/>
      <c r="AW258" s="29"/>
      <c r="AX258" s="48"/>
      <c r="AY258" s="29"/>
      <c r="AZ258" s="47"/>
      <c r="BA258" s="424"/>
      <c r="BB258" s="29"/>
      <c r="BC258" s="29"/>
      <c r="BD258" s="48"/>
      <c r="BE258" s="29"/>
      <c r="BF258" s="97"/>
      <c r="BG258" s="97"/>
      <c r="BI258" s="29"/>
      <c r="BJ258" s="48"/>
      <c r="BK258" s="29"/>
      <c r="BO258" s="424"/>
      <c r="BP258" s="424"/>
      <c r="BQ258" s="424"/>
      <c r="BR258" s="424"/>
      <c r="BS258" s="29"/>
      <c r="BT258" s="424"/>
      <c r="BU258" s="424"/>
      <c r="BV258" s="424"/>
      <c r="BW258" s="424"/>
      <c r="BX258" s="29"/>
      <c r="CA258" s="424"/>
      <c r="CB258" s="424"/>
      <c r="CC258" s="424"/>
      <c r="CD258" s="74"/>
    </row>
    <row r="259" spans="2:82" ht="16.5" x14ac:dyDescent="0.25">
      <c r="B259" s="429"/>
      <c r="E259" s="505"/>
      <c r="F259" s="426"/>
      <c r="G259" s="765"/>
      <c r="H259" s="765"/>
      <c r="I259" s="404"/>
      <c r="K259" s="425"/>
      <c r="M259" s="28"/>
      <c r="N259" s="787"/>
      <c r="P259" s="395"/>
      <c r="S259" s="506"/>
      <c r="U259" s="426"/>
      <c r="X259" s="404"/>
      <c r="Y259" s="404"/>
      <c r="AA259" s="115"/>
      <c r="AC259" s="425"/>
      <c r="AD259" s="426"/>
      <c r="AE259" s="117"/>
      <c r="AF259" s="218"/>
      <c r="AG259" s="117"/>
      <c r="AH259" s="117"/>
      <c r="AI259" s="117"/>
      <c r="AJ259" s="158"/>
      <c r="AK259" s="158"/>
      <c r="AL259" s="158"/>
      <c r="AM259" s="158"/>
      <c r="AN259" s="426"/>
      <c r="AO259" s="426"/>
      <c r="AP259" s="426"/>
      <c r="AQ259" s="7">
        <f t="shared" si="67"/>
        <v>0</v>
      </c>
      <c r="AS259" s="291"/>
      <c r="AT259" s="96"/>
      <c r="AU259" s="48"/>
      <c r="AV259" s="29"/>
      <c r="AW259" s="29"/>
      <c r="AX259" s="48"/>
      <c r="AY259" s="29"/>
      <c r="AZ259" s="47"/>
      <c r="BA259" s="424"/>
      <c r="BB259" s="29"/>
      <c r="BC259" s="29"/>
      <c r="BD259" s="48"/>
      <c r="BE259" s="29"/>
      <c r="BF259" s="97"/>
      <c r="BG259" s="97"/>
      <c r="BI259" s="29"/>
      <c r="BJ259" s="48"/>
      <c r="BK259" s="29"/>
      <c r="BO259" s="424"/>
      <c r="BP259" s="424"/>
      <c r="BQ259" s="424"/>
      <c r="BR259" s="424"/>
      <c r="BS259" s="29"/>
      <c r="BT259" s="424"/>
      <c r="BU259" s="424"/>
      <c r="BV259" s="424"/>
      <c r="BW259" s="424"/>
      <c r="BX259" s="29"/>
      <c r="CA259" s="424"/>
      <c r="CB259" s="424"/>
      <c r="CC259" s="424"/>
      <c r="CD259" s="74"/>
    </row>
    <row r="260" spans="2:82" ht="16.5" x14ac:dyDescent="0.25">
      <c r="B260" s="429"/>
      <c r="E260" s="505"/>
      <c r="F260" s="426"/>
      <c r="G260" s="765"/>
      <c r="H260" s="765"/>
      <c r="I260" s="404"/>
      <c r="K260" s="425"/>
      <c r="M260" s="28"/>
      <c r="N260" s="787"/>
      <c r="P260" s="395"/>
      <c r="S260" s="506"/>
      <c r="U260" s="426"/>
      <c r="X260" s="404"/>
      <c r="Y260" s="404"/>
      <c r="AA260" s="115"/>
      <c r="AC260" s="425"/>
      <c r="AD260" s="426"/>
      <c r="AE260" s="117"/>
      <c r="AF260" s="218"/>
      <c r="AG260" s="117"/>
      <c r="AH260" s="117"/>
      <c r="AI260" s="117"/>
      <c r="AJ260" s="158"/>
      <c r="AK260" s="158"/>
      <c r="AL260" s="158"/>
      <c r="AM260" s="158"/>
      <c r="AN260" s="426"/>
      <c r="AO260" s="426"/>
      <c r="AP260" s="426"/>
      <c r="AQ260" s="7">
        <f t="shared" si="67"/>
        <v>0</v>
      </c>
      <c r="AS260" s="291"/>
      <c r="AT260" s="96"/>
      <c r="AU260" s="48"/>
      <c r="AV260" s="29"/>
      <c r="AW260" s="29"/>
      <c r="AX260" s="48"/>
      <c r="AY260" s="29"/>
      <c r="AZ260" s="47"/>
      <c r="BA260" s="424"/>
      <c r="BB260" s="29"/>
      <c r="BC260" s="29"/>
      <c r="BD260" s="48"/>
      <c r="BE260" s="29"/>
      <c r="BF260" s="97"/>
      <c r="BG260" s="97"/>
      <c r="BI260" s="29"/>
      <c r="BJ260" s="48"/>
      <c r="BK260" s="29"/>
      <c r="BO260" s="424"/>
      <c r="BP260" s="424"/>
      <c r="BQ260" s="424"/>
      <c r="BR260" s="424"/>
      <c r="BS260" s="29"/>
      <c r="BT260" s="424"/>
      <c r="BU260" s="424"/>
      <c r="BV260" s="424"/>
      <c r="BW260" s="424"/>
      <c r="BX260" s="29"/>
      <c r="CA260" s="424"/>
      <c r="CB260" s="424"/>
      <c r="CC260" s="424"/>
      <c r="CD260" s="74"/>
    </row>
    <row r="261" spans="2:82" ht="16.5" x14ac:dyDescent="0.25">
      <c r="B261" s="429"/>
      <c r="E261" s="505"/>
      <c r="F261" s="426"/>
      <c r="G261" s="765"/>
      <c r="H261" s="765"/>
      <c r="I261" s="404"/>
      <c r="K261" s="425"/>
      <c r="M261" s="28"/>
      <c r="N261" s="787"/>
      <c r="P261" s="395"/>
      <c r="S261" s="506"/>
      <c r="U261" s="426"/>
      <c r="X261" s="404"/>
      <c r="Y261" s="404"/>
      <c r="AA261" s="115"/>
      <c r="AC261" s="425"/>
      <c r="AD261" s="426"/>
      <c r="AE261" s="117"/>
      <c r="AF261" s="218"/>
      <c r="AG261" s="117"/>
      <c r="AH261" s="117"/>
      <c r="AI261" s="117"/>
      <c r="AJ261" s="158"/>
      <c r="AK261" s="158"/>
      <c r="AL261" s="158"/>
      <c r="AM261" s="158"/>
      <c r="AN261" s="426"/>
      <c r="AO261" s="426"/>
      <c r="AP261" s="426"/>
      <c r="AQ261" s="7">
        <f t="shared" si="67"/>
        <v>0</v>
      </c>
      <c r="AS261" s="291"/>
      <c r="AT261" s="96"/>
      <c r="AU261" s="48"/>
      <c r="AV261" s="29"/>
      <c r="AW261" s="29"/>
      <c r="AX261" s="48"/>
      <c r="AY261" s="29"/>
      <c r="AZ261" s="47"/>
      <c r="BA261" s="424"/>
      <c r="BB261" s="29"/>
      <c r="BC261" s="29"/>
      <c r="BD261" s="48"/>
      <c r="BE261" s="29"/>
      <c r="BF261" s="97"/>
      <c r="BG261" s="97"/>
      <c r="BI261" s="29"/>
      <c r="BJ261" s="48"/>
      <c r="BK261" s="29"/>
      <c r="BO261" s="424"/>
      <c r="BP261" s="424"/>
      <c r="BQ261" s="424"/>
      <c r="BR261" s="424"/>
      <c r="BS261" s="29"/>
      <c r="BT261" s="424"/>
      <c r="BU261" s="424"/>
      <c r="BV261" s="424"/>
      <c r="BW261" s="424"/>
      <c r="BX261" s="29"/>
      <c r="CA261" s="424"/>
      <c r="CB261" s="424"/>
      <c r="CC261" s="424"/>
      <c r="CD261" s="74"/>
    </row>
    <row r="262" spans="2:82" ht="16.5" x14ac:dyDescent="0.25">
      <c r="B262" s="429"/>
      <c r="E262" s="505"/>
      <c r="F262" s="426"/>
      <c r="G262" s="765"/>
      <c r="H262" s="765"/>
      <c r="I262" s="404"/>
      <c r="K262" s="425"/>
      <c r="M262" s="28"/>
      <c r="N262" s="787"/>
      <c r="P262" s="395"/>
      <c r="S262" s="506"/>
      <c r="U262" s="426"/>
      <c r="X262" s="404"/>
      <c r="Y262" s="404"/>
      <c r="AA262" s="115"/>
      <c r="AC262" s="425"/>
      <c r="AD262" s="426"/>
      <c r="AE262" s="117"/>
      <c r="AF262" s="218"/>
      <c r="AG262" s="117"/>
      <c r="AH262" s="117"/>
      <c r="AI262" s="117"/>
      <c r="AJ262" s="158"/>
      <c r="AK262" s="158"/>
      <c r="AL262" s="158"/>
      <c r="AM262" s="158"/>
      <c r="AN262" s="426"/>
      <c r="AO262" s="426"/>
      <c r="AP262" s="426"/>
      <c r="AQ262" s="7">
        <f t="shared" si="67"/>
        <v>0</v>
      </c>
      <c r="AS262" s="291"/>
      <c r="AT262" s="96"/>
      <c r="AU262" s="48"/>
      <c r="AV262" s="29"/>
      <c r="AW262" s="29"/>
      <c r="AX262" s="48"/>
      <c r="AY262" s="29"/>
      <c r="AZ262" s="47"/>
      <c r="BA262" s="424"/>
      <c r="BB262" s="29"/>
      <c r="BC262" s="29"/>
      <c r="BD262" s="48"/>
      <c r="BE262" s="29"/>
      <c r="BF262" s="97"/>
      <c r="BG262" s="97"/>
      <c r="BI262" s="29"/>
      <c r="BJ262" s="48"/>
      <c r="BK262" s="29"/>
      <c r="BO262" s="424"/>
      <c r="BP262" s="424"/>
      <c r="BQ262" s="424"/>
      <c r="BR262" s="424"/>
      <c r="BS262" s="29"/>
      <c r="BT262" s="424"/>
      <c r="BU262" s="424"/>
      <c r="BV262" s="424"/>
      <c r="BW262" s="424"/>
      <c r="BX262" s="29"/>
      <c r="CA262" s="424"/>
      <c r="CB262" s="424"/>
      <c r="CC262" s="424"/>
      <c r="CD262" s="74"/>
    </row>
    <row r="263" spans="2:82" ht="16.5" x14ac:dyDescent="0.25">
      <c r="B263" s="429"/>
      <c r="E263" s="505"/>
      <c r="F263" s="426"/>
      <c r="G263" s="765"/>
      <c r="H263" s="765"/>
      <c r="I263" s="404"/>
      <c r="K263" s="425"/>
      <c r="M263" s="28"/>
      <c r="N263" s="787"/>
      <c r="P263" s="395"/>
      <c r="S263" s="506"/>
      <c r="U263" s="426"/>
      <c r="X263" s="404"/>
      <c r="Y263" s="404"/>
      <c r="AA263" s="115"/>
      <c r="AC263" s="425"/>
      <c r="AD263" s="426"/>
      <c r="AE263" s="117"/>
      <c r="AF263" s="218"/>
      <c r="AG263" s="117"/>
      <c r="AH263" s="117"/>
      <c r="AI263" s="117"/>
      <c r="AJ263" s="158"/>
      <c r="AK263" s="158"/>
      <c r="AL263" s="158"/>
      <c r="AM263" s="158"/>
      <c r="AN263" s="426"/>
      <c r="AO263" s="426"/>
      <c r="AP263" s="426"/>
      <c r="AQ263" s="7">
        <f t="shared" si="67"/>
        <v>0</v>
      </c>
      <c r="AS263" s="291"/>
      <c r="AT263" s="96"/>
      <c r="AU263" s="48"/>
      <c r="AV263" s="29"/>
      <c r="AW263" s="29"/>
      <c r="AX263" s="48"/>
      <c r="AY263" s="29"/>
      <c r="AZ263" s="47"/>
      <c r="BA263" s="424"/>
      <c r="BB263" s="29"/>
      <c r="BC263" s="29"/>
      <c r="BD263" s="48"/>
      <c r="BE263" s="29"/>
      <c r="BF263" s="97"/>
      <c r="BG263" s="97"/>
      <c r="BI263" s="29"/>
      <c r="BJ263" s="48"/>
      <c r="BK263" s="29"/>
      <c r="BO263" s="424"/>
      <c r="BP263" s="424"/>
      <c r="BQ263" s="424"/>
      <c r="BR263" s="424"/>
      <c r="BS263" s="29"/>
      <c r="BT263" s="424"/>
      <c r="BU263" s="424"/>
      <c r="BV263" s="424"/>
      <c r="BW263" s="424"/>
      <c r="BX263" s="29"/>
      <c r="CA263" s="424"/>
      <c r="CB263" s="424"/>
      <c r="CC263" s="424"/>
      <c r="CD263" s="74"/>
    </row>
    <row r="264" spans="2:82" ht="16.5" x14ac:dyDescent="0.25">
      <c r="B264" s="429"/>
      <c r="E264" s="504"/>
      <c r="F264" s="426"/>
      <c r="G264" s="765"/>
      <c r="H264" s="765"/>
      <c r="I264" s="31"/>
      <c r="J264" s="510"/>
      <c r="K264" s="425"/>
      <c r="M264" s="28"/>
      <c r="N264" s="787"/>
      <c r="P264" s="403"/>
      <c r="Q264" s="393"/>
      <c r="R264" s="393"/>
      <c r="U264" s="426"/>
      <c r="X264" s="404"/>
      <c r="Y264" s="404"/>
      <c r="AA264" s="115"/>
      <c r="AD264" s="426"/>
      <c r="AE264" s="117"/>
      <c r="AF264" s="218"/>
      <c r="AG264" s="117"/>
      <c r="AH264" s="117"/>
      <c r="AI264" s="117"/>
      <c r="AJ264" s="158"/>
      <c r="AK264" s="158"/>
      <c r="AL264" s="158"/>
      <c r="AM264" s="158"/>
      <c r="AN264" s="426"/>
      <c r="AO264" s="426"/>
      <c r="AP264" s="426"/>
      <c r="AQ264" s="7">
        <f t="shared" si="67"/>
        <v>0</v>
      </c>
      <c r="AS264" s="291"/>
    </row>
    <row r="265" spans="2:82" ht="16.5" x14ac:dyDescent="0.25">
      <c r="B265" s="429"/>
      <c r="E265" s="504"/>
      <c r="F265" s="426"/>
      <c r="G265" s="765"/>
      <c r="H265" s="765"/>
      <c r="I265" s="31"/>
      <c r="J265" s="510"/>
      <c r="K265" s="425"/>
      <c r="M265" s="28"/>
      <c r="N265" s="787"/>
      <c r="P265" s="403"/>
      <c r="Q265" s="393"/>
      <c r="R265" s="393"/>
      <c r="U265" s="426"/>
      <c r="X265" s="404"/>
      <c r="Y265" s="404"/>
      <c r="AA265" s="115"/>
      <c r="AD265" s="426"/>
      <c r="AE265" s="117"/>
      <c r="AF265" s="218"/>
      <c r="AG265" s="117"/>
      <c r="AH265" s="117"/>
      <c r="AI265" s="117"/>
      <c r="AJ265" s="158"/>
      <c r="AK265" s="158"/>
      <c r="AL265" s="158"/>
      <c r="AM265" s="158"/>
      <c r="AN265" s="426"/>
      <c r="AO265" s="426"/>
      <c r="AP265" s="426"/>
      <c r="AQ265" s="7">
        <f t="shared" si="67"/>
        <v>0</v>
      </c>
      <c r="AS265" s="291"/>
    </row>
    <row r="266" spans="2:82" ht="147.75" customHeight="1" x14ac:dyDescent="0.25">
      <c r="B266" s="429"/>
      <c r="E266" s="504"/>
      <c r="F266" s="426"/>
      <c r="G266" s="765"/>
      <c r="H266" s="765"/>
      <c r="I266" s="31"/>
      <c r="J266" s="510"/>
      <c r="K266" s="425"/>
      <c r="M266" s="28"/>
      <c r="N266" s="787"/>
      <c r="P266" s="403"/>
      <c r="Q266" s="393"/>
      <c r="R266" s="393"/>
      <c r="U266" s="426"/>
      <c r="X266" s="404"/>
      <c r="Y266" s="404"/>
      <c r="AA266" s="115"/>
      <c r="AD266" s="426"/>
      <c r="AE266" s="117"/>
      <c r="AF266" s="218"/>
      <c r="AG266" s="117"/>
      <c r="AH266" s="117"/>
      <c r="AI266" s="117"/>
      <c r="AJ266" s="158"/>
      <c r="AK266" s="158"/>
      <c r="AL266" s="158"/>
      <c r="AM266" s="158"/>
      <c r="AN266" s="426"/>
      <c r="AO266" s="426"/>
      <c r="AP266" s="426"/>
      <c r="AQ266" s="172"/>
      <c r="AS266" s="291"/>
    </row>
    <row r="267" spans="2:82" ht="16.5" x14ac:dyDescent="0.25">
      <c r="B267" s="429"/>
      <c r="E267" s="504"/>
      <c r="F267" s="426"/>
      <c r="G267" s="765"/>
      <c r="H267" s="765"/>
      <c r="I267" s="31"/>
      <c r="J267" s="510"/>
      <c r="K267" s="425"/>
      <c r="M267" s="28"/>
      <c r="P267" s="403"/>
      <c r="Q267" s="393"/>
      <c r="R267" s="393"/>
      <c r="U267" s="426"/>
      <c r="X267" s="404"/>
      <c r="Y267" s="404"/>
      <c r="AA267" s="115"/>
      <c r="AD267" s="426"/>
      <c r="AE267" s="117"/>
      <c r="AF267" s="218"/>
      <c r="AG267" s="117"/>
      <c r="AH267" s="117"/>
      <c r="AI267" s="117"/>
      <c r="AJ267" s="158"/>
      <c r="AK267" s="158"/>
      <c r="AL267" s="158"/>
      <c r="AM267" s="158"/>
      <c r="AN267" s="426"/>
      <c r="AO267" s="426"/>
      <c r="AP267" s="426"/>
      <c r="AQ267" s="172"/>
      <c r="AS267" s="291"/>
    </row>
    <row r="268" spans="2:82" ht="16.5" x14ac:dyDescent="0.25">
      <c r="B268" s="429"/>
      <c r="E268" s="504"/>
      <c r="F268" s="426"/>
      <c r="G268" s="765"/>
      <c r="H268" s="765"/>
      <c r="I268" s="31"/>
      <c r="J268" s="510"/>
      <c r="K268" s="425"/>
      <c r="M268" s="28"/>
      <c r="P268" s="403"/>
      <c r="Q268" s="393"/>
      <c r="R268" s="393"/>
      <c r="U268" s="426"/>
      <c r="X268" s="404"/>
      <c r="Y268" s="404"/>
      <c r="Z268" s="31"/>
      <c r="AA268" s="115"/>
      <c r="AD268" s="426"/>
      <c r="AE268" s="117"/>
      <c r="AF268" s="218"/>
      <c r="AG268" s="117"/>
      <c r="AH268" s="117"/>
      <c r="AI268" s="117"/>
      <c r="AJ268" s="158"/>
      <c r="AK268" s="158"/>
      <c r="AL268" s="158"/>
      <c r="AM268" s="158"/>
      <c r="AN268" s="426"/>
      <c r="AO268" s="426"/>
      <c r="AP268" s="426"/>
      <c r="AQ268" s="172"/>
      <c r="AS268" s="291"/>
    </row>
    <row r="269" spans="2:82" ht="16.5" x14ac:dyDescent="0.25">
      <c r="B269" s="429"/>
      <c r="E269" s="504"/>
      <c r="F269" s="426"/>
      <c r="G269" s="765"/>
      <c r="H269" s="765"/>
      <c r="I269" s="31"/>
      <c r="J269" s="510"/>
      <c r="K269" s="425"/>
      <c r="M269" s="28"/>
      <c r="P269" s="403"/>
      <c r="Q269" s="393"/>
      <c r="R269" s="393"/>
      <c r="U269" s="426"/>
      <c r="X269" s="404"/>
      <c r="Y269" s="404"/>
      <c r="Z269" s="31"/>
      <c r="AA269" s="115"/>
      <c r="AD269" s="426"/>
      <c r="AE269" s="117"/>
      <c r="AF269" s="218"/>
      <c r="AG269" s="117"/>
      <c r="AH269" s="117"/>
      <c r="AI269" s="117"/>
      <c r="AJ269" s="158"/>
      <c r="AK269" s="158"/>
      <c r="AL269" s="158"/>
      <c r="AM269" s="158"/>
      <c r="AN269" s="426"/>
      <c r="AO269" s="426"/>
      <c r="AP269" s="426"/>
      <c r="AQ269" s="172"/>
      <c r="AS269" s="291"/>
    </row>
    <row r="270" spans="2:82" ht="16.5" x14ac:dyDescent="0.25">
      <c r="B270" s="429"/>
      <c r="E270" s="504"/>
      <c r="F270" s="426"/>
      <c r="G270" s="765"/>
      <c r="H270" s="765"/>
      <c r="I270" s="31"/>
      <c r="J270" s="510"/>
      <c r="K270" s="425"/>
      <c r="M270" s="28"/>
      <c r="P270" s="403"/>
      <c r="Q270" s="393"/>
      <c r="R270" s="393"/>
      <c r="U270" s="426"/>
      <c r="X270" s="404"/>
      <c r="Y270" s="404"/>
      <c r="Z270" s="31"/>
      <c r="AA270" s="115"/>
      <c r="AD270" s="426"/>
      <c r="AE270" s="117"/>
      <c r="AF270" s="218"/>
      <c r="AG270" s="117"/>
      <c r="AH270" s="117"/>
      <c r="AI270" s="117"/>
      <c r="AJ270" s="158"/>
      <c r="AK270" s="158"/>
      <c r="AL270" s="158"/>
      <c r="AM270" s="158"/>
      <c r="AN270" s="426"/>
      <c r="AO270" s="426"/>
      <c r="AP270" s="426"/>
      <c r="AQ270" s="172"/>
      <c r="AS270" s="291"/>
    </row>
    <row r="271" spans="2:82" ht="16.5" x14ac:dyDescent="0.25">
      <c r="B271" s="429"/>
      <c r="E271" s="504"/>
      <c r="F271" s="426"/>
      <c r="G271" s="765"/>
      <c r="H271" s="765"/>
      <c r="I271" s="31"/>
      <c r="J271" s="510"/>
      <c r="K271" s="425"/>
      <c r="M271" s="28"/>
      <c r="P271" s="403"/>
      <c r="Q271" s="393"/>
      <c r="R271" s="393"/>
      <c r="U271" s="426"/>
      <c r="X271" s="404"/>
      <c r="Y271" s="404"/>
      <c r="Z271" s="31"/>
      <c r="AA271" s="115"/>
      <c r="AD271" s="426"/>
      <c r="AE271" s="117"/>
      <c r="AF271" s="218"/>
      <c r="AG271" s="117"/>
      <c r="AH271" s="117"/>
      <c r="AI271" s="117"/>
      <c r="AJ271" s="158"/>
      <c r="AK271" s="158"/>
      <c r="AL271" s="158"/>
      <c r="AM271" s="158"/>
      <c r="AN271" s="426"/>
      <c r="AO271" s="426"/>
      <c r="AP271" s="426"/>
      <c r="AQ271" s="172"/>
      <c r="AS271" s="291"/>
    </row>
    <row r="272" spans="2:82" ht="16.5" x14ac:dyDescent="0.25">
      <c r="B272" s="429"/>
      <c r="E272" s="504"/>
      <c r="F272" s="426"/>
      <c r="G272" s="765"/>
      <c r="H272" s="765"/>
      <c r="I272" s="31"/>
      <c r="J272" s="510"/>
      <c r="K272" s="425"/>
      <c r="M272" s="28"/>
      <c r="P272" s="403"/>
      <c r="Q272" s="393"/>
      <c r="R272" s="393"/>
      <c r="U272" s="426"/>
      <c r="X272" s="404"/>
      <c r="Y272" s="404"/>
      <c r="Z272" s="31"/>
      <c r="AA272" s="115"/>
      <c r="AD272" s="426"/>
      <c r="AE272" s="117"/>
      <c r="AF272" s="218"/>
      <c r="AG272" s="117"/>
      <c r="AH272" s="117"/>
      <c r="AI272" s="117"/>
      <c r="AJ272" s="158"/>
      <c r="AK272" s="158"/>
      <c r="AL272" s="158"/>
      <c r="AM272" s="158"/>
      <c r="AN272" s="426"/>
      <c r="AO272" s="426"/>
      <c r="AP272" s="426"/>
      <c r="AQ272" s="172"/>
      <c r="AS272" s="291"/>
    </row>
    <row r="273" spans="2:82" ht="16.5" x14ac:dyDescent="0.25">
      <c r="B273" s="429"/>
      <c r="E273" s="504"/>
      <c r="F273" s="426"/>
      <c r="G273" s="765"/>
      <c r="H273" s="765"/>
      <c r="I273" s="31"/>
      <c r="J273" s="510"/>
      <c r="K273" s="425"/>
      <c r="M273" s="28"/>
      <c r="P273" s="403"/>
      <c r="Q273" s="393"/>
      <c r="R273" s="393"/>
      <c r="U273" s="426"/>
      <c r="X273" s="404"/>
      <c r="Y273" s="404"/>
      <c r="AA273" s="115"/>
      <c r="AD273" s="426"/>
      <c r="AE273" s="117"/>
      <c r="AF273" s="218"/>
      <c r="AG273" s="117"/>
      <c r="AH273" s="117"/>
      <c r="AI273" s="117"/>
      <c r="AJ273" s="158"/>
      <c r="AK273" s="158"/>
      <c r="AL273" s="158"/>
      <c r="AM273" s="158"/>
      <c r="AN273" s="426"/>
      <c r="AO273" s="426"/>
      <c r="AP273" s="426"/>
      <c r="AQ273" s="172"/>
      <c r="AS273" s="291"/>
    </row>
    <row r="274" spans="2:82" ht="16.5" x14ac:dyDescent="0.25">
      <c r="B274" s="429"/>
      <c r="E274" s="504"/>
      <c r="F274" s="426"/>
      <c r="G274" s="760"/>
      <c r="H274" s="760"/>
      <c r="I274" s="31"/>
      <c r="J274" s="510"/>
      <c r="K274" s="429"/>
      <c r="M274" s="404"/>
      <c r="N274" s="621"/>
      <c r="O274" s="423"/>
      <c r="P274" s="403"/>
      <c r="Q274" s="393"/>
      <c r="R274" s="393"/>
      <c r="S274" s="193"/>
      <c r="U274" s="426"/>
      <c r="X274" s="404"/>
      <c r="Y274" s="404"/>
      <c r="AA274" s="115"/>
      <c r="AC274" s="425"/>
      <c r="AD274" s="426"/>
      <c r="AE274" s="117"/>
      <c r="AF274" s="163"/>
      <c r="AG274" s="117"/>
      <c r="AH274" s="117"/>
      <c r="AI274" s="117"/>
      <c r="AJ274" s="158"/>
      <c r="AK274" s="158"/>
      <c r="AL274" s="158"/>
      <c r="AM274" s="158"/>
      <c r="AN274" s="426"/>
      <c r="AO274" s="426"/>
      <c r="AP274" s="426"/>
      <c r="AQ274" s="172"/>
      <c r="AS274" s="291"/>
      <c r="AT274" s="96"/>
      <c r="AU274" s="48"/>
      <c r="AV274" s="29"/>
      <c r="AW274" s="29"/>
      <c r="AX274" s="48"/>
      <c r="AY274" s="29"/>
      <c r="AZ274" s="47"/>
      <c r="BA274" s="424"/>
      <c r="BB274" s="29"/>
      <c r="BC274" s="29"/>
      <c r="BD274" s="48"/>
      <c r="BE274" s="29"/>
      <c r="BF274" s="97"/>
      <c r="BG274" s="97"/>
      <c r="BI274" s="29"/>
      <c r="BJ274" s="48"/>
      <c r="BK274" s="29"/>
      <c r="BO274" s="424"/>
      <c r="BP274" s="424"/>
      <c r="BQ274" s="424"/>
      <c r="BR274" s="424"/>
      <c r="BS274" s="29"/>
      <c r="BT274" s="424"/>
      <c r="BU274" s="424"/>
      <c r="BV274" s="424"/>
      <c r="BW274" s="424"/>
      <c r="BX274" s="29"/>
      <c r="CA274" s="424"/>
      <c r="CB274" s="424"/>
      <c r="CC274" s="424"/>
      <c r="CD274" s="74"/>
    </row>
    <row r="275" spans="2:82" ht="16.5" x14ac:dyDescent="0.25">
      <c r="B275" s="429"/>
      <c r="E275" s="504"/>
      <c r="F275" s="426"/>
      <c r="G275" s="760"/>
      <c r="H275" s="760"/>
      <c r="I275" s="31"/>
      <c r="J275" s="510"/>
      <c r="K275" s="429"/>
      <c r="M275" s="404"/>
      <c r="N275" s="621"/>
      <c r="O275" s="423"/>
      <c r="P275" s="403"/>
      <c r="Q275" s="393"/>
      <c r="R275" s="393"/>
      <c r="S275" s="193"/>
      <c r="U275" s="426"/>
      <c r="X275" s="404"/>
      <c r="Y275" s="404"/>
      <c r="AA275" s="115"/>
      <c r="AC275" s="425"/>
      <c r="AD275" s="426"/>
      <c r="AE275" s="117"/>
      <c r="AF275" s="163"/>
      <c r="AG275" s="117"/>
      <c r="AH275" s="117"/>
      <c r="AI275" s="117"/>
      <c r="AJ275" s="158"/>
      <c r="AK275" s="158"/>
      <c r="AL275" s="158"/>
      <c r="AM275" s="158"/>
      <c r="AN275" s="426"/>
      <c r="AO275" s="426"/>
      <c r="AP275" s="426"/>
      <c r="AQ275" s="172"/>
      <c r="AS275" s="291"/>
      <c r="AT275" s="96"/>
      <c r="AU275" s="48"/>
      <c r="AV275" s="29"/>
      <c r="AW275" s="29"/>
      <c r="AX275" s="48"/>
      <c r="AY275" s="29"/>
      <c r="AZ275" s="47"/>
      <c r="BA275" s="424"/>
      <c r="BB275" s="29"/>
      <c r="BC275" s="29"/>
      <c r="BD275" s="48"/>
      <c r="BE275" s="29"/>
      <c r="BF275" s="97"/>
      <c r="BG275" s="97"/>
      <c r="BI275" s="29"/>
      <c r="BJ275" s="48"/>
      <c r="BK275" s="29"/>
      <c r="BO275" s="424"/>
      <c r="BP275" s="424"/>
      <c r="BQ275" s="424"/>
      <c r="BR275" s="424"/>
      <c r="BS275" s="29"/>
      <c r="BT275" s="424"/>
      <c r="BU275" s="424"/>
      <c r="BV275" s="424"/>
      <c r="BW275" s="424"/>
      <c r="BX275" s="29"/>
      <c r="CA275" s="424"/>
      <c r="CB275" s="424"/>
      <c r="CC275" s="424"/>
      <c r="CD275" s="74"/>
    </row>
    <row r="276" spans="2:82" x14ac:dyDescent="0.25">
      <c r="B276" s="807"/>
      <c r="C276" s="808"/>
      <c r="E276" s="809"/>
      <c r="F276" s="810"/>
      <c r="G276" s="804"/>
      <c r="H276" s="804"/>
      <c r="I276" s="805"/>
      <c r="J276" s="510"/>
      <c r="K276" s="429"/>
      <c r="M276" s="404"/>
      <c r="N276" s="621"/>
      <c r="O276" s="423"/>
      <c r="P276" s="403"/>
      <c r="Q276" s="393"/>
      <c r="R276" s="393"/>
      <c r="S276" s="193"/>
      <c r="U276" s="426"/>
      <c r="X276" s="404"/>
      <c r="Y276" s="404"/>
      <c r="AA276" s="115"/>
      <c r="AC276" s="425"/>
      <c r="AD276" s="426"/>
      <c r="AE276" s="117"/>
      <c r="AF276" s="163"/>
      <c r="AG276" s="117"/>
      <c r="AH276" s="117"/>
      <c r="AI276" s="117"/>
      <c r="AJ276" s="158"/>
      <c r="AK276" s="158"/>
      <c r="AL276" s="158"/>
      <c r="AM276" s="158"/>
      <c r="AN276" s="426"/>
      <c r="AO276" s="426"/>
      <c r="AP276" s="426"/>
      <c r="AQ276" s="172"/>
      <c r="AS276" s="291"/>
      <c r="AT276" s="96"/>
      <c r="AU276" s="48"/>
      <c r="AV276" s="29"/>
      <c r="AW276" s="29"/>
      <c r="AX276" s="48"/>
      <c r="AY276" s="29"/>
      <c r="AZ276" s="47"/>
      <c r="BA276" s="424"/>
      <c r="BB276" s="29"/>
      <c r="BC276" s="29"/>
      <c r="BD276" s="48"/>
      <c r="BE276" s="29"/>
      <c r="BF276" s="97"/>
      <c r="BG276" s="97"/>
      <c r="BI276" s="29"/>
      <c r="BJ276" s="48"/>
      <c r="BK276" s="29"/>
      <c r="BO276" s="424"/>
      <c r="BP276" s="424"/>
      <c r="BQ276" s="424"/>
      <c r="BR276" s="424"/>
      <c r="BS276" s="29"/>
      <c r="BT276" s="424"/>
      <c r="BU276" s="424"/>
      <c r="BV276" s="424"/>
      <c r="BW276" s="424"/>
      <c r="BX276" s="29"/>
      <c r="CA276" s="424"/>
      <c r="CB276" s="424"/>
      <c r="CC276" s="424"/>
      <c r="CD276" s="74"/>
    </row>
    <row r="277" spans="2:82" x14ac:dyDescent="0.25">
      <c r="B277" s="807"/>
      <c r="C277" s="808"/>
      <c r="E277" s="809"/>
      <c r="F277" s="810"/>
      <c r="G277" s="804"/>
      <c r="H277" s="804"/>
      <c r="I277" s="805"/>
      <c r="J277" s="510"/>
      <c r="K277" s="429"/>
      <c r="M277" s="404"/>
      <c r="N277" s="621"/>
      <c r="O277" s="423"/>
      <c r="P277" s="403"/>
      <c r="Q277" s="393"/>
      <c r="R277" s="393"/>
      <c r="S277" s="193"/>
      <c r="U277" s="426"/>
      <c r="X277" s="404"/>
      <c r="Y277" s="404"/>
      <c r="AA277" s="115"/>
      <c r="AC277" s="425"/>
      <c r="AD277" s="426"/>
      <c r="AE277" s="117"/>
      <c r="AF277" s="163"/>
      <c r="AG277" s="117"/>
      <c r="AH277" s="117"/>
      <c r="AI277" s="117"/>
      <c r="AJ277" s="158"/>
      <c r="AK277" s="158"/>
      <c r="AL277" s="158"/>
      <c r="AM277" s="158"/>
      <c r="AN277" s="426"/>
      <c r="AO277" s="426"/>
      <c r="AP277" s="426"/>
      <c r="AQ277" s="172"/>
      <c r="AS277" s="291"/>
      <c r="AT277" s="96"/>
      <c r="AU277" s="48"/>
      <c r="AV277" s="29"/>
      <c r="AW277" s="29"/>
      <c r="AX277" s="48"/>
      <c r="AY277" s="29"/>
      <c r="AZ277" s="47"/>
      <c r="BA277" s="424"/>
      <c r="BB277" s="29"/>
      <c r="BC277" s="29"/>
      <c r="BD277" s="48"/>
      <c r="BE277" s="29"/>
      <c r="BF277" s="97"/>
      <c r="BG277" s="97"/>
      <c r="BI277" s="29"/>
      <c r="BJ277" s="48"/>
      <c r="BK277" s="29"/>
      <c r="BO277" s="424"/>
      <c r="BP277" s="424"/>
      <c r="BQ277" s="424"/>
      <c r="BR277" s="424"/>
      <c r="BS277" s="29"/>
      <c r="BT277" s="424"/>
      <c r="BU277" s="424"/>
      <c r="BV277" s="424"/>
      <c r="BW277" s="424"/>
      <c r="BX277" s="29"/>
      <c r="CA277" s="424"/>
      <c r="CB277" s="424"/>
      <c r="CC277" s="424"/>
      <c r="CD277" s="74"/>
    </row>
    <row r="278" spans="2:82" ht="16.5" x14ac:dyDescent="0.25">
      <c r="B278" s="429"/>
      <c r="E278" s="504"/>
      <c r="F278" s="426"/>
      <c r="G278" s="760"/>
      <c r="H278" s="760"/>
      <c r="I278" s="31"/>
      <c r="J278" s="510"/>
      <c r="K278" s="429"/>
      <c r="M278" s="404"/>
      <c r="N278" s="621"/>
      <c r="O278" s="423"/>
      <c r="P278" s="403"/>
      <c r="Q278" s="393"/>
      <c r="R278" s="393"/>
      <c r="S278" s="193"/>
      <c r="U278" s="426"/>
      <c r="X278" s="404"/>
      <c r="Y278" s="404"/>
      <c r="AA278" s="115"/>
      <c r="AC278" s="425"/>
      <c r="AD278" s="426"/>
      <c r="AE278" s="117"/>
      <c r="AF278" s="163"/>
      <c r="AG278" s="117"/>
      <c r="AH278" s="117"/>
      <c r="AI278" s="117"/>
      <c r="AJ278" s="158"/>
      <c r="AK278" s="158"/>
      <c r="AL278" s="158"/>
      <c r="AM278" s="158"/>
      <c r="AN278" s="426"/>
      <c r="AO278" s="426"/>
      <c r="AP278" s="426"/>
      <c r="AQ278" s="172"/>
      <c r="AS278" s="291"/>
      <c r="AT278" s="96"/>
      <c r="AU278" s="48"/>
      <c r="AV278" s="29"/>
      <c r="AW278" s="29"/>
      <c r="AX278" s="48"/>
      <c r="AY278" s="29"/>
      <c r="AZ278" s="47"/>
      <c r="BA278" s="424"/>
      <c r="BB278" s="29"/>
      <c r="BC278" s="29"/>
      <c r="BD278" s="48"/>
      <c r="BE278" s="29"/>
      <c r="BF278" s="97"/>
      <c r="BG278" s="97"/>
      <c r="BI278" s="29"/>
      <c r="BJ278" s="48"/>
      <c r="BK278" s="29"/>
      <c r="BO278" s="424"/>
      <c r="BP278" s="424"/>
      <c r="BQ278" s="424"/>
      <c r="BR278" s="424"/>
      <c r="BS278" s="29"/>
      <c r="BT278" s="424"/>
      <c r="BU278" s="424"/>
      <c r="BV278" s="424"/>
      <c r="BW278" s="424"/>
      <c r="BX278" s="29"/>
      <c r="CA278" s="424"/>
      <c r="CB278" s="424"/>
      <c r="CC278" s="424"/>
      <c r="CD278" s="74"/>
    </row>
    <row r="279" spans="2:82" ht="16.5" x14ac:dyDescent="0.25">
      <c r="B279" s="429"/>
      <c r="E279" s="504"/>
      <c r="F279" s="426"/>
      <c r="G279" s="760"/>
      <c r="H279" s="760"/>
      <c r="I279" s="31"/>
      <c r="J279" s="510"/>
      <c r="K279" s="429"/>
      <c r="M279" s="404"/>
      <c r="N279" s="621"/>
      <c r="O279" s="423"/>
      <c r="P279" s="403"/>
      <c r="Q279" s="393"/>
      <c r="R279" s="393"/>
      <c r="S279" s="193"/>
      <c r="U279" s="426"/>
      <c r="X279" s="404"/>
      <c r="Y279" s="404"/>
      <c r="AA279" s="115"/>
      <c r="AC279" s="425"/>
      <c r="AD279" s="426"/>
      <c r="AE279" s="117"/>
      <c r="AF279" s="163"/>
      <c r="AG279" s="117"/>
      <c r="AH279" s="117"/>
      <c r="AI279" s="117"/>
      <c r="AJ279" s="158"/>
      <c r="AK279" s="158"/>
      <c r="AL279" s="158"/>
      <c r="AM279" s="158"/>
      <c r="AN279" s="426"/>
      <c r="AO279" s="426"/>
      <c r="AP279" s="426"/>
      <c r="AQ279" s="172"/>
      <c r="AS279" s="291"/>
      <c r="AT279" s="96"/>
      <c r="AU279" s="48"/>
      <c r="AV279" s="29"/>
      <c r="AW279" s="29"/>
      <c r="AX279" s="48"/>
      <c r="AY279" s="29"/>
      <c r="AZ279" s="47"/>
      <c r="BA279" s="424"/>
      <c r="BB279" s="29"/>
      <c r="BC279" s="29"/>
      <c r="BD279" s="48"/>
      <c r="BE279" s="29"/>
      <c r="BF279" s="97"/>
      <c r="BG279" s="97"/>
      <c r="BI279" s="29"/>
      <c r="BJ279" s="48"/>
      <c r="BK279" s="29"/>
      <c r="BO279" s="424"/>
      <c r="BP279" s="424"/>
      <c r="BQ279" s="424"/>
      <c r="BR279" s="424"/>
      <c r="BS279" s="29"/>
      <c r="BT279" s="424"/>
      <c r="BU279" s="424"/>
      <c r="BV279" s="424"/>
      <c r="BW279" s="424"/>
      <c r="BX279" s="29"/>
      <c r="CA279" s="424"/>
      <c r="CB279" s="424"/>
      <c r="CC279" s="424"/>
      <c r="CD279" s="74"/>
    </row>
    <row r="280" spans="2:82" ht="16.5" x14ac:dyDescent="0.25">
      <c r="B280" s="429"/>
      <c r="E280" s="504"/>
      <c r="F280" s="426"/>
      <c r="G280" s="760"/>
      <c r="H280" s="760"/>
      <c r="I280" s="31"/>
      <c r="J280" s="510"/>
      <c r="K280" s="429"/>
      <c r="M280" s="404"/>
      <c r="N280" s="621"/>
      <c r="O280" s="423"/>
      <c r="P280" s="403"/>
      <c r="Q280" s="393"/>
      <c r="R280" s="393"/>
      <c r="S280" s="193"/>
      <c r="U280" s="426"/>
      <c r="X280" s="404"/>
      <c r="Y280" s="404"/>
      <c r="AA280" s="115"/>
      <c r="AC280" s="425"/>
      <c r="AD280" s="426"/>
      <c r="AE280" s="117"/>
      <c r="AF280" s="163"/>
      <c r="AG280" s="117"/>
      <c r="AH280" s="117"/>
      <c r="AI280" s="117"/>
      <c r="AJ280" s="158"/>
      <c r="AK280" s="158"/>
      <c r="AL280" s="158"/>
      <c r="AM280" s="158"/>
      <c r="AN280" s="426"/>
      <c r="AO280" s="426"/>
      <c r="AP280" s="426"/>
      <c r="AQ280" s="172"/>
      <c r="AS280" s="291"/>
      <c r="AT280" s="96"/>
      <c r="AU280" s="48"/>
      <c r="AV280" s="29"/>
      <c r="AW280" s="29"/>
      <c r="AX280" s="48"/>
      <c r="AY280" s="29"/>
      <c r="AZ280" s="47"/>
      <c r="BA280" s="424"/>
      <c r="BB280" s="29"/>
      <c r="BC280" s="29"/>
      <c r="BD280" s="48"/>
      <c r="BE280" s="29"/>
      <c r="BF280" s="97"/>
      <c r="BG280" s="97"/>
      <c r="BI280" s="29"/>
      <c r="BJ280" s="48"/>
      <c r="BK280" s="29"/>
      <c r="BO280" s="424"/>
      <c r="BP280" s="424"/>
      <c r="BQ280" s="424"/>
      <c r="BR280" s="424"/>
      <c r="BS280" s="29"/>
      <c r="BT280" s="424"/>
      <c r="BU280" s="424"/>
      <c r="BV280" s="424"/>
      <c r="BW280" s="424"/>
      <c r="BX280" s="29"/>
      <c r="CA280" s="424"/>
      <c r="CB280" s="424"/>
      <c r="CC280" s="424"/>
      <c r="CD280" s="74"/>
    </row>
    <row r="281" spans="2:82" x14ac:dyDescent="0.25">
      <c r="G281" s="765"/>
      <c r="H281" s="765"/>
      <c r="K281" s="425"/>
    </row>
    <row r="282" spans="2:82" x14ac:dyDescent="0.25">
      <c r="G282" s="765"/>
      <c r="H282" s="765"/>
      <c r="K282" s="425"/>
    </row>
    <row r="283" spans="2:82" x14ac:dyDescent="0.25">
      <c r="G283" s="765"/>
      <c r="H283" s="765"/>
      <c r="K283" s="425"/>
    </row>
    <row r="284" spans="2:82" x14ac:dyDescent="0.25">
      <c r="G284" s="765"/>
      <c r="H284" s="765"/>
      <c r="K284" s="425"/>
    </row>
    <row r="285" spans="2:82" x14ac:dyDescent="0.25">
      <c r="G285" s="765"/>
      <c r="H285" s="765"/>
      <c r="K285" s="425"/>
    </row>
    <row r="286" spans="2:82" x14ac:dyDescent="0.25">
      <c r="G286" s="765"/>
      <c r="H286" s="765"/>
      <c r="K286" s="425"/>
    </row>
    <row r="287" spans="2:82" x14ac:dyDescent="0.25">
      <c r="G287" s="765"/>
      <c r="H287" s="765"/>
      <c r="K287" s="425"/>
    </row>
    <row r="288" spans="2:82" x14ac:dyDescent="0.25">
      <c r="K288" s="425"/>
    </row>
    <row r="289" spans="11:11" x14ac:dyDescent="0.25">
      <c r="K289" s="425"/>
    </row>
    <row r="290" spans="11:11" x14ac:dyDescent="0.25">
      <c r="K290" s="425"/>
    </row>
    <row r="291" spans="11:11" x14ac:dyDescent="0.25">
      <c r="K291" s="425"/>
    </row>
    <row r="292" spans="11:11" x14ac:dyDescent="0.25">
      <c r="K292" s="425"/>
    </row>
    <row r="293" spans="11:11" x14ac:dyDescent="0.25">
      <c r="K293" s="425"/>
    </row>
    <row r="294" spans="11:11" x14ac:dyDescent="0.25">
      <c r="K294" s="425"/>
    </row>
    <row r="295" spans="11:11" x14ac:dyDescent="0.25">
      <c r="K295" s="425"/>
    </row>
    <row r="296" spans="11:11" x14ac:dyDescent="0.25">
      <c r="K296" s="425"/>
    </row>
    <row r="297" spans="11:11" x14ac:dyDescent="0.25">
      <c r="K297" s="425"/>
    </row>
    <row r="298" spans="11:11" x14ac:dyDescent="0.25">
      <c r="K298" s="425"/>
    </row>
    <row r="299" spans="11:11" x14ac:dyDescent="0.25">
      <c r="K299" s="425"/>
    </row>
    <row r="300" spans="11:11" x14ac:dyDescent="0.25">
      <c r="K300" s="425"/>
    </row>
    <row r="301" spans="11:11" x14ac:dyDescent="0.25">
      <c r="K301" s="425"/>
    </row>
    <row r="302" spans="11:11" x14ac:dyDescent="0.25">
      <c r="K302" s="425"/>
    </row>
    <row r="303" spans="11:11" x14ac:dyDescent="0.25">
      <c r="K303" s="425"/>
    </row>
    <row r="304" spans="11:11" x14ac:dyDescent="0.25">
      <c r="K304" s="425"/>
    </row>
    <row r="305" spans="11:11" x14ac:dyDescent="0.25">
      <c r="K305" s="425"/>
    </row>
    <row r="306" spans="11:11" x14ac:dyDescent="0.25">
      <c r="K306" s="425"/>
    </row>
    <row r="307" spans="11:11" x14ac:dyDescent="0.25">
      <c r="K307" s="425"/>
    </row>
    <row r="308" spans="11:11" x14ac:dyDescent="0.25">
      <c r="K308" s="425"/>
    </row>
    <row r="309" spans="11:11" x14ac:dyDescent="0.25">
      <c r="K309" s="425"/>
    </row>
    <row r="310" spans="11:11" x14ac:dyDescent="0.25">
      <c r="K310" s="425"/>
    </row>
    <row r="311" spans="11:11" x14ac:dyDescent="0.25">
      <c r="K311" s="425"/>
    </row>
    <row r="312" spans="11:11" x14ac:dyDescent="0.25">
      <c r="K312" s="425"/>
    </row>
    <row r="313" spans="11:11" x14ac:dyDescent="0.25">
      <c r="K313" s="425"/>
    </row>
    <row r="314" spans="11:11" x14ac:dyDescent="0.25">
      <c r="K314" s="425"/>
    </row>
    <row r="315" spans="11:11" x14ac:dyDescent="0.25">
      <c r="K315" s="425"/>
    </row>
    <row r="316" spans="11:11" x14ac:dyDescent="0.25">
      <c r="K316" s="425"/>
    </row>
    <row r="317" spans="11:11" x14ac:dyDescent="0.25">
      <c r="K317" s="425"/>
    </row>
    <row r="318" spans="11:11" x14ac:dyDescent="0.25">
      <c r="K318" s="425"/>
    </row>
    <row r="319" spans="11:11" x14ac:dyDescent="0.25">
      <c r="K319" s="425"/>
    </row>
    <row r="320" spans="11:11" x14ac:dyDescent="0.25">
      <c r="K320" s="425"/>
    </row>
    <row r="321" spans="11:11" x14ac:dyDescent="0.25">
      <c r="K321" s="425"/>
    </row>
    <row r="322" spans="11:11" x14ac:dyDescent="0.25">
      <c r="K322" s="425"/>
    </row>
    <row r="323" spans="11:11" x14ac:dyDescent="0.25">
      <c r="K323" s="425"/>
    </row>
    <row r="324" spans="11:11" x14ac:dyDescent="0.25">
      <c r="K324" s="425"/>
    </row>
    <row r="325" spans="11:11" x14ac:dyDescent="0.25">
      <c r="K325" s="425"/>
    </row>
    <row r="326" spans="11:11" x14ac:dyDescent="0.25">
      <c r="K326" s="425"/>
    </row>
    <row r="327" spans="11:11" x14ac:dyDescent="0.25">
      <c r="K327" s="425"/>
    </row>
    <row r="328" spans="11:11" x14ac:dyDescent="0.25">
      <c r="K328" s="425"/>
    </row>
    <row r="329" spans="11:11" x14ac:dyDescent="0.25">
      <c r="K329" s="425"/>
    </row>
    <row r="330" spans="11:11" x14ac:dyDescent="0.25">
      <c r="K330" s="425"/>
    </row>
    <row r="331" spans="11:11" x14ac:dyDescent="0.25">
      <c r="K331" s="425"/>
    </row>
    <row r="332" spans="11:11" x14ac:dyDescent="0.25">
      <c r="K332" s="425"/>
    </row>
    <row r="333" spans="11:11" x14ac:dyDescent="0.25">
      <c r="K333" s="425"/>
    </row>
    <row r="334" spans="11:11" x14ac:dyDescent="0.25">
      <c r="K334" s="425"/>
    </row>
    <row r="335" spans="11:11" x14ac:dyDescent="0.25">
      <c r="K335" s="425"/>
    </row>
    <row r="336" spans="11:11" x14ac:dyDescent="0.25">
      <c r="K336" s="425"/>
    </row>
    <row r="337" spans="11:11" x14ac:dyDescent="0.25">
      <c r="K337" s="425"/>
    </row>
    <row r="338" spans="11:11" x14ac:dyDescent="0.25">
      <c r="K338" s="425"/>
    </row>
    <row r="339" spans="11:11" x14ac:dyDescent="0.25">
      <c r="K339" s="425"/>
    </row>
    <row r="340" spans="11:11" x14ac:dyDescent="0.25">
      <c r="K340" s="425"/>
    </row>
    <row r="341" spans="11:11" x14ac:dyDescent="0.25">
      <c r="K341" s="425"/>
    </row>
    <row r="342" spans="11:11" x14ac:dyDescent="0.25">
      <c r="K342" s="425"/>
    </row>
  </sheetData>
  <autoFilter ref="A1:DU265">
    <filterColumn colId="86" showButton="0"/>
  </autoFilter>
  <dataConsolidate/>
  <mergeCells count="20">
    <mergeCell ref="CI1:CJ1"/>
    <mergeCell ref="CT33:CT35"/>
    <mergeCell ref="CT36:CT50"/>
    <mergeCell ref="CT51:CT53"/>
    <mergeCell ref="CT3:CT20"/>
    <mergeCell ref="CT29:CT31"/>
    <mergeCell ref="CT26:CT28"/>
    <mergeCell ref="CT23:CT25"/>
    <mergeCell ref="H276:H277"/>
    <mergeCell ref="I276:I277"/>
    <mergeCell ref="CT54:CT55"/>
    <mergeCell ref="B276:B277"/>
    <mergeCell ref="C276:C277"/>
    <mergeCell ref="E276:E277"/>
    <mergeCell ref="F276:F277"/>
    <mergeCell ref="G276:G277"/>
    <mergeCell ref="CT115:CT116"/>
    <mergeCell ref="CT117:CT118"/>
    <mergeCell ref="CT120:CT122"/>
    <mergeCell ref="CT56:CT108"/>
  </mergeCells>
  <conditionalFormatting sqref="Q115 Q73:Q74 Q3:Q4">
    <cfRule type="containsText" dxfId="1581" priority="3090" operator="containsText" text="TERMINADO">
      <formula>NOT(ISERROR(SEARCH("TERMINADO",Q3)))</formula>
    </cfRule>
  </conditionalFormatting>
  <conditionalFormatting sqref="Q115 Q73:Q74 Q3:Q4">
    <cfRule type="cellIs" dxfId="1580" priority="3061" operator="equal">
      <formula>"DESIERTA"</formula>
    </cfRule>
  </conditionalFormatting>
  <conditionalFormatting sqref="U23 AE23 W23 Z23:AB23 AG23:AH23 R3:R4 R134 R139 R141:R145 R147:R165">
    <cfRule type="containsText" dxfId="1579" priority="3056" operator="containsText" text="LIQUIDADO">
      <formula>NOT(ISERROR(SEARCH("LIQUIDADO",R3)))</formula>
    </cfRule>
  </conditionalFormatting>
  <conditionalFormatting sqref="AK110:AL110">
    <cfRule type="containsText" dxfId="1578" priority="1620" operator="containsText" text="NA">
      <formula>NOT(ISERROR(SEARCH("NA",AK110)))</formula>
    </cfRule>
    <cfRule type="containsText" dxfId="1577" priority="1621" operator="containsText" text="N.A">
      <formula>NOT(ISERROR(SEARCH("N.A",AK110)))</formula>
    </cfRule>
  </conditionalFormatting>
  <conditionalFormatting sqref="Q28">
    <cfRule type="containsText" dxfId="1576" priority="1624" operator="containsText" text="TERMINADO">
      <formula>NOT(ISERROR(SEARCH("TERMINADO",Q28)))</formula>
    </cfRule>
  </conditionalFormatting>
  <conditionalFormatting sqref="Q28">
    <cfRule type="cellIs" dxfId="1575" priority="1623" operator="equal">
      <formula>"DESIERTA"</formula>
    </cfRule>
  </conditionalFormatting>
  <conditionalFormatting sqref="Q39 Q47">
    <cfRule type="containsText" dxfId="1574" priority="1601" operator="containsText" text="TERMINADO">
      <formula>NOT(ISERROR(SEARCH("TERMINADO",Q39)))</formula>
    </cfRule>
  </conditionalFormatting>
  <conditionalFormatting sqref="Q39 Q47">
    <cfRule type="cellIs" dxfId="1573" priority="1600" operator="equal">
      <formula>"DESIERTA"</formula>
    </cfRule>
  </conditionalFormatting>
  <conditionalFormatting sqref="Q43">
    <cfRule type="containsText" dxfId="1572" priority="1590" operator="containsText" text="TERMINADO">
      <formula>NOT(ISERROR(SEARCH("TERMINADO",Q43)))</formula>
    </cfRule>
  </conditionalFormatting>
  <conditionalFormatting sqref="Q43">
    <cfRule type="cellIs" dxfId="1571" priority="1589" operator="equal">
      <formula>"DESIERTA"</formula>
    </cfRule>
  </conditionalFormatting>
  <conditionalFormatting sqref="Q110">
    <cfRule type="containsText" dxfId="1570" priority="1577" operator="containsText" text="TERMINADO">
      <formula>NOT(ISERROR(SEARCH("TERMINADO",Q110)))</formula>
    </cfRule>
  </conditionalFormatting>
  <conditionalFormatting sqref="Q110">
    <cfRule type="cellIs" dxfId="1569" priority="1576" operator="equal">
      <formula>"DESIERTA"</formula>
    </cfRule>
  </conditionalFormatting>
  <conditionalFormatting sqref="Q99">
    <cfRule type="containsText" dxfId="1568" priority="1569" operator="containsText" text="TERMINADO">
      <formula>NOT(ISERROR(SEARCH("TERMINADO",Q99)))</formula>
    </cfRule>
  </conditionalFormatting>
  <conditionalFormatting sqref="Q99">
    <cfRule type="cellIs" dxfId="1567" priority="1568" operator="equal">
      <formula>"DESIERTA"</formula>
    </cfRule>
  </conditionalFormatting>
  <conditionalFormatting sqref="AK95:AM95">
    <cfRule type="containsText" dxfId="1566" priority="1556" operator="containsText" text="NA">
      <formula>NOT(ISERROR(SEARCH("NA",AK95)))</formula>
    </cfRule>
    <cfRule type="containsText" dxfId="1565" priority="1557" operator="containsText" text="N.A">
      <formula>NOT(ISERROR(SEARCH("N.A",AK95)))</formula>
    </cfRule>
  </conditionalFormatting>
  <conditionalFormatting sqref="Q48">
    <cfRule type="containsText" dxfId="1564" priority="1542" operator="containsText" text="TERMINADO">
      <formula>NOT(ISERROR(SEARCH("TERMINADO",Q48)))</formula>
    </cfRule>
  </conditionalFormatting>
  <conditionalFormatting sqref="Q48">
    <cfRule type="cellIs" dxfId="1563" priority="1541" operator="equal">
      <formula>"DESIERTA"</formula>
    </cfRule>
  </conditionalFormatting>
  <conditionalFormatting sqref="Q96">
    <cfRule type="containsText" dxfId="1562" priority="1493" operator="containsText" text="TERMINADO">
      <formula>NOT(ISERROR(SEARCH("TERMINADO",Q96)))</formula>
    </cfRule>
  </conditionalFormatting>
  <conditionalFormatting sqref="Q96">
    <cfRule type="cellIs" dxfId="1561" priority="1492" operator="equal">
      <formula>"DESIERTA"</formula>
    </cfRule>
  </conditionalFormatting>
  <conditionalFormatting sqref="Q93:Q94">
    <cfRule type="containsText" dxfId="1560" priority="1485" operator="containsText" text="TERMINADO">
      <formula>NOT(ISERROR(SEARCH("TERMINADO",Q93)))</formula>
    </cfRule>
  </conditionalFormatting>
  <conditionalFormatting sqref="Q93:Q94">
    <cfRule type="cellIs" dxfId="1559" priority="1484" operator="equal">
      <formula>"DESIERTA"</formula>
    </cfRule>
  </conditionalFormatting>
  <conditionalFormatting sqref="Q95">
    <cfRule type="containsText" dxfId="1558" priority="1482" operator="containsText" text="TERMINADO">
      <formula>NOT(ISERROR(SEARCH("TERMINADO",Q95)))</formula>
    </cfRule>
  </conditionalFormatting>
  <conditionalFormatting sqref="Q95">
    <cfRule type="cellIs" dxfId="1557" priority="1481" operator="equal">
      <formula>"DESIERTA"</formula>
    </cfRule>
  </conditionalFormatting>
  <conditionalFormatting sqref="Q64">
    <cfRule type="containsText" dxfId="1556" priority="1433" operator="containsText" text="TERMINADO">
      <formula>NOT(ISERROR(SEARCH("TERMINADO",Q64)))</formula>
    </cfRule>
  </conditionalFormatting>
  <conditionalFormatting sqref="Q64">
    <cfRule type="cellIs" dxfId="1555" priority="1432" operator="equal">
      <formula>"DESIERTA"</formula>
    </cfRule>
  </conditionalFormatting>
  <conditionalFormatting sqref="Q65">
    <cfRule type="containsText" dxfId="1554" priority="1431" operator="containsText" text="TERMINADO">
      <formula>NOT(ISERROR(SEARCH("TERMINADO",Q65)))</formula>
    </cfRule>
  </conditionalFormatting>
  <conditionalFormatting sqref="Q65">
    <cfRule type="cellIs" dxfId="1553" priority="1430" operator="equal">
      <formula>"DESIERTA"</formula>
    </cfRule>
  </conditionalFormatting>
  <conditionalFormatting sqref="Q98">
    <cfRule type="containsText" dxfId="1552" priority="1381" operator="containsText" text="TERMINADO">
      <formula>NOT(ISERROR(SEARCH("TERMINADO",Q98)))</formula>
    </cfRule>
  </conditionalFormatting>
  <conditionalFormatting sqref="Q98">
    <cfRule type="cellIs" dxfId="1551" priority="1380" operator="equal">
      <formula>"DESIERTA"</formula>
    </cfRule>
  </conditionalFormatting>
  <conditionalFormatting sqref="AK114:AM114">
    <cfRule type="containsText" dxfId="1550" priority="1362" operator="containsText" text="NA">
      <formula>NOT(ISERROR(SEARCH("NA",AK114)))</formula>
    </cfRule>
    <cfRule type="containsText" dxfId="1549" priority="1363" operator="containsText" text="N.A">
      <formula>NOT(ISERROR(SEARCH("N.A",AK114)))</formula>
    </cfRule>
  </conditionalFormatting>
  <conditionalFormatting sqref="Q114">
    <cfRule type="containsText" dxfId="1548" priority="1361" operator="containsText" text="TERMINADO">
      <formula>NOT(ISERROR(SEARCH("TERMINADO",Q114)))</formula>
    </cfRule>
  </conditionalFormatting>
  <conditionalFormatting sqref="Q114">
    <cfRule type="cellIs" dxfId="1547" priority="1360" operator="equal">
      <formula>"DESIERTA"</formula>
    </cfRule>
  </conditionalFormatting>
  <conditionalFormatting sqref="Q117">
    <cfRule type="containsText" dxfId="1546" priority="1351" operator="containsText" text="TERMINADO">
      <formula>NOT(ISERROR(SEARCH("TERMINADO",Q117)))</formula>
    </cfRule>
  </conditionalFormatting>
  <conditionalFormatting sqref="Q117">
    <cfRule type="cellIs" dxfId="1545" priority="1350" operator="equal">
      <formula>"DESIERTA"</formula>
    </cfRule>
  </conditionalFormatting>
  <conditionalFormatting sqref="Q116">
    <cfRule type="containsText" dxfId="1544" priority="1354" operator="containsText" text="TERMINADO">
      <formula>NOT(ISERROR(SEARCH("TERMINADO",Q116)))</formula>
    </cfRule>
  </conditionalFormatting>
  <conditionalFormatting sqref="Q116">
    <cfRule type="cellIs" dxfId="1543" priority="1353" operator="equal">
      <formula>"DESIERTA"</formula>
    </cfRule>
  </conditionalFormatting>
  <conditionalFormatting sqref="Q122">
    <cfRule type="containsText" dxfId="1542" priority="1292" operator="containsText" text="TERMINADO">
      <formula>NOT(ISERROR(SEARCH("TERMINADO",Q122)))</formula>
    </cfRule>
  </conditionalFormatting>
  <conditionalFormatting sqref="Q122">
    <cfRule type="cellIs" dxfId="1541" priority="1291" operator="equal">
      <formula>"DESIERTA"</formula>
    </cfRule>
  </conditionalFormatting>
  <conditionalFormatting sqref="Q113">
    <cfRule type="containsText" dxfId="1540" priority="1235" operator="containsText" text="TERMINADO">
      <formula>NOT(ISERROR(SEARCH("TERMINADO",Q113)))</formula>
    </cfRule>
  </conditionalFormatting>
  <conditionalFormatting sqref="Q113">
    <cfRule type="cellIs" dxfId="1539" priority="1234" operator="equal">
      <formula>"DESIERTA"</formula>
    </cfRule>
  </conditionalFormatting>
  <conditionalFormatting sqref="Q61">
    <cfRule type="containsText" dxfId="1538" priority="1199" operator="containsText" text="TERMINADO">
      <formula>NOT(ISERROR(SEARCH("TERMINADO",Q61)))</formula>
    </cfRule>
  </conditionalFormatting>
  <conditionalFormatting sqref="Q61">
    <cfRule type="cellIs" dxfId="1537" priority="1198" operator="equal">
      <formula>"DESIERTA"</formula>
    </cfRule>
  </conditionalFormatting>
  <conditionalFormatting sqref="Q67">
    <cfRule type="containsText" dxfId="1536" priority="1179" operator="containsText" text="TERMINADO">
      <formula>NOT(ISERROR(SEARCH("TERMINADO",Q67)))</formula>
    </cfRule>
  </conditionalFormatting>
  <conditionalFormatting sqref="Q67">
    <cfRule type="cellIs" dxfId="1535" priority="1178" operator="equal">
      <formula>"DESIERTA"</formula>
    </cfRule>
  </conditionalFormatting>
  <conditionalFormatting sqref="Q72">
    <cfRule type="containsText" dxfId="1534" priority="1169" operator="containsText" text="TERMINADO">
      <formula>NOT(ISERROR(SEARCH("TERMINADO",Q72)))</formula>
    </cfRule>
  </conditionalFormatting>
  <conditionalFormatting sqref="Q72">
    <cfRule type="cellIs" dxfId="1533" priority="1168" operator="equal">
      <formula>"DESIERTA"</formula>
    </cfRule>
  </conditionalFormatting>
  <conditionalFormatting sqref="AK107:AM107">
    <cfRule type="containsText" dxfId="1532" priority="1127" operator="containsText" text="NA">
      <formula>NOT(ISERROR(SEARCH("NA",AK107)))</formula>
    </cfRule>
    <cfRule type="containsText" dxfId="1531" priority="1128" operator="containsText" text="N.A">
      <formula>NOT(ISERROR(SEARCH("N.A",AK107)))</formula>
    </cfRule>
  </conditionalFormatting>
  <conditionalFormatting sqref="Q131">
    <cfRule type="containsText" dxfId="1530" priority="1033" operator="containsText" text="TERMINADO">
      <formula>NOT(ISERROR(SEARCH("TERMINADO",Q131)))</formula>
    </cfRule>
  </conditionalFormatting>
  <conditionalFormatting sqref="Q131">
    <cfRule type="cellIs" dxfId="1529" priority="1032" operator="equal">
      <formula>"DESIERTA"</formula>
    </cfRule>
  </conditionalFormatting>
  <conditionalFormatting sqref="Q132">
    <cfRule type="containsText" dxfId="1528" priority="1028" operator="containsText" text="TERMINADO">
      <formula>NOT(ISERROR(SEARCH("TERMINADO",Q132)))</formula>
    </cfRule>
  </conditionalFormatting>
  <conditionalFormatting sqref="Q132">
    <cfRule type="cellIs" dxfId="1527" priority="1027" operator="equal">
      <formula>"DESIERTA"</formula>
    </cfRule>
  </conditionalFormatting>
  <conditionalFormatting sqref="Q109">
    <cfRule type="containsText" dxfId="1526" priority="1025" operator="containsText" text="TERMINADO">
      <formula>NOT(ISERROR(SEARCH("TERMINADO",Q109)))</formula>
    </cfRule>
  </conditionalFormatting>
  <conditionalFormatting sqref="Q109">
    <cfRule type="cellIs" dxfId="1525" priority="1024" operator="equal">
      <formula>"DESIERTA"</formula>
    </cfRule>
  </conditionalFormatting>
  <conditionalFormatting sqref="Q134">
    <cfRule type="containsText" dxfId="1524" priority="1004" operator="containsText" text="TERMINADO">
      <formula>NOT(ISERROR(SEARCH("TERMINADO",Q134)))</formula>
    </cfRule>
  </conditionalFormatting>
  <conditionalFormatting sqref="Q134">
    <cfRule type="cellIs" dxfId="1523" priority="1003" operator="equal">
      <formula>"DESIERTA"</formula>
    </cfRule>
  </conditionalFormatting>
  <conditionalFormatting sqref="Q120">
    <cfRule type="containsText" dxfId="1522" priority="998" operator="containsText" text="TERMINADO">
      <formula>NOT(ISERROR(SEARCH("TERMINADO",Q120)))</formula>
    </cfRule>
  </conditionalFormatting>
  <conditionalFormatting sqref="Q120">
    <cfRule type="cellIs" dxfId="1521" priority="997" operator="equal">
      <formula>"DESIERTA"</formula>
    </cfRule>
  </conditionalFormatting>
  <conditionalFormatting sqref="Q95:Q97">
    <cfRule type="containsText" dxfId="1520" priority="966" operator="containsText" text="TERMINADO">
      <formula>NOT(ISERROR(SEARCH("TERMINADO",Q95)))</formula>
    </cfRule>
  </conditionalFormatting>
  <conditionalFormatting sqref="Q95:Q97">
    <cfRule type="cellIs" dxfId="1519" priority="965" operator="equal">
      <formula>"DESIERTA"</formula>
    </cfRule>
  </conditionalFormatting>
  <conditionalFormatting sqref="Q92">
    <cfRule type="containsText" dxfId="1518" priority="962" operator="containsText" text="TERMINADO">
      <formula>NOT(ISERROR(SEARCH("TERMINADO",Q92)))</formula>
    </cfRule>
  </conditionalFormatting>
  <conditionalFormatting sqref="Q92">
    <cfRule type="cellIs" dxfId="1517" priority="961" operator="equal">
      <formula>"DESIERTA"</formula>
    </cfRule>
  </conditionalFormatting>
  <conditionalFormatting sqref="Q145">
    <cfRule type="containsText" dxfId="1516" priority="956" operator="containsText" text="TERMINADO">
      <formula>NOT(ISERROR(SEARCH("TERMINADO",Q145)))</formula>
    </cfRule>
  </conditionalFormatting>
  <conditionalFormatting sqref="Q145">
    <cfRule type="cellIs" dxfId="1515" priority="955" operator="equal">
      <formula>"DESIERTA"</formula>
    </cfRule>
  </conditionalFormatting>
  <conditionalFormatting sqref="Q147">
    <cfRule type="containsText" dxfId="1514" priority="946" operator="containsText" text="TERMINADO">
      <formula>NOT(ISERROR(SEARCH("TERMINADO",Q147)))</formula>
    </cfRule>
  </conditionalFormatting>
  <conditionalFormatting sqref="Q147">
    <cfRule type="cellIs" dxfId="1513" priority="945" operator="equal">
      <formula>"DESIERTA"</formula>
    </cfRule>
  </conditionalFormatting>
  <conditionalFormatting sqref="Q106">
    <cfRule type="containsText" dxfId="1512" priority="940" operator="containsText" text="TERMINADO">
      <formula>NOT(ISERROR(SEARCH("TERMINADO",Q106)))</formula>
    </cfRule>
  </conditionalFormatting>
  <conditionalFormatting sqref="Q106">
    <cfRule type="cellIs" dxfId="1511" priority="939" operator="equal">
      <formula>"DESIERTA"</formula>
    </cfRule>
  </conditionalFormatting>
  <conditionalFormatting sqref="Q148">
    <cfRule type="containsText" dxfId="1510" priority="936" operator="containsText" text="TERMINADO">
      <formula>NOT(ISERROR(SEARCH("TERMINADO",Q148)))</formula>
    </cfRule>
  </conditionalFormatting>
  <conditionalFormatting sqref="Q148">
    <cfRule type="cellIs" dxfId="1509" priority="935" operator="equal">
      <formula>"DESIERTA"</formula>
    </cfRule>
  </conditionalFormatting>
  <conditionalFormatting sqref="Q151">
    <cfRule type="containsText" dxfId="1508" priority="926" operator="containsText" text="TERMINADO">
      <formula>NOT(ISERROR(SEARCH("TERMINADO",Q151)))</formula>
    </cfRule>
  </conditionalFormatting>
  <conditionalFormatting sqref="Q151">
    <cfRule type="cellIs" dxfId="1507" priority="925" operator="equal">
      <formula>"DESIERTA"</formula>
    </cfRule>
  </conditionalFormatting>
  <conditionalFormatting sqref="AK156">
    <cfRule type="containsText" dxfId="1506" priority="904" operator="containsText" text="NA">
      <formula>NOT(ISERROR(SEARCH("NA",AK156)))</formula>
    </cfRule>
    <cfRule type="containsText" dxfId="1505" priority="905" operator="containsText" text="N.A">
      <formula>NOT(ISERROR(SEARCH("N.A",AK156)))</formula>
    </cfRule>
  </conditionalFormatting>
  <conditionalFormatting sqref="AK157">
    <cfRule type="containsText" dxfId="1504" priority="899" operator="containsText" text="NA">
      <formula>NOT(ISERROR(SEARCH("NA",AK157)))</formula>
    </cfRule>
    <cfRule type="containsText" dxfId="1503" priority="900" operator="containsText" text="N.A">
      <formula>NOT(ISERROR(SEARCH("N.A",AK157)))</formula>
    </cfRule>
  </conditionalFormatting>
  <conditionalFormatting sqref="Q158">
    <cfRule type="containsText" dxfId="1502" priority="893" operator="containsText" text="TERMINADO">
      <formula>NOT(ISERROR(SEARCH("TERMINADO",Q158)))</formula>
    </cfRule>
  </conditionalFormatting>
  <conditionalFormatting sqref="Q158">
    <cfRule type="cellIs" dxfId="1501" priority="892" operator="equal">
      <formula>"DESIERTA"</formula>
    </cfRule>
  </conditionalFormatting>
  <conditionalFormatting sqref="Q159">
    <cfRule type="containsText" dxfId="1500" priority="890" operator="containsText" text="TERMINADO">
      <formula>NOT(ISERROR(SEARCH("TERMINADO",Q159)))</formula>
    </cfRule>
  </conditionalFormatting>
  <conditionalFormatting sqref="Q159">
    <cfRule type="cellIs" dxfId="1499" priority="889" operator="equal">
      <formula>"DESIERTA"</formula>
    </cfRule>
  </conditionalFormatting>
  <conditionalFormatting sqref="Q139">
    <cfRule type="containsText" dxfId="1498" priority="868" operator="containsText" text="TERMINADO">
      <formula>NOT(ISERROR(SEARCH("TERMINADO",Q139)))</formula>
    </cfRule>
  </conditionalFormatting>
  <conditionalFormatting sqref="Q139">
    <cfRule type="cellIs" dxfId="1497" priority="867" operator="equal">
      <formula>"DESIERTA"</formula>
    </cfRule>
  </conditionalFormatting>
  <conditionalFormatting sqref="Q141">
    <cfRule type="containsText" dxfId="1496" priority="862" operator="containsText" text="TERMINADO">
      <formula>NOT(ISERROR(SEARCH("TERMINADO",Q141)))</formula>
    </cfRule>
  </conditionalFormatting>
  <conditionalFormatting sqref="Q141">
    <cfRule type="cellIs" dxfId="1495" priority="861" operator="equal">
      <formula>"DESIERTA"</formula>
    </cfRule>
  </conditionalFormatting>
  <conditionalFormatting sqref="Q149">
    <cfRule type="containsText" dxfId="1494" priority="859" operator="containsText" text="TERMINADO">
      <formula>NOT(ISERROR(SEARCH("TERMINADO",Q149)))</formula>
    </cfRule>
  </conditionalFormatting>
  <conditionalFormatting sqref="Q149">
    <cfRule type="cellIs" dxfId="1493" priority="858" operator="equal">
      <formula>"DESIERTA"</formula>
    </cfRule>
  </conditionalFormatting>
  <conditionalFormatting sqref="Q150">
    <cfRule type="containsText" dxfId="1492" priority="856" operator="containsText" text="TERMINADO">
      <formula>NOT(ISERROR(SEARCH("TERMINADO",Q150)))</formula>
    </cfRule>
  </conditionalFormatting>
  <conditionalFormatting sqref="Q150">
    <cfRule type="cellIs" dxfId="1491" priority="855" operator="equal">
      <formula>"DESIERTA"</formula>
    </cfRule>
  </conditionalFormatting>
  <conditionalFormatting sqref="Q152">
    <cfRule type="containsText" dxfId="1490" priority="853" operator="containsText" text="TERMINADO">
      <formula>NOT(ISERROR(SEARCH("TERMINADO",Q152)))</formula>
    </cfRule>
  </conditionalFormatting>
  <conditionalFormatting sqref="Q152">
    <cfRule type="cellIs" dxfId="1489" priority="852" operator="equal">
      <formula>"DESIERTA"</formula>
    </cfRule>
  </conditionalFormatting>
  <conditionalFormatting sqref="Q154">
    <cfRule type="containsText" dxfId="1488" priority="850" operator="containsText" text="TERMINADO">
      <formula>NOT(ISERROR(SEARCH("TERMINADO",Q154)))</formula>
    </cfRule>
  </conditionalFormatting>
  <conditionalFormatting sqref="Q154">
    <cfRule type="cellIs" dxfId="1487" priority="849" operator="equal">
      <formula>"DESIERTA"</formula>
    </cfRule>
  </conditionalFormatting>
  <conditionalFormatting sqref="Q153">
    <cfRule type="containsText" dxfId="1486" priority="847" operator="containsText" text="TERMINADO">
      <formula>NOT(ISERROR(SEARCH("TERMINADO",Q153)))</formula>
    </cfRule>
  </conditionalFormatting>
  <conditionalFormatting sqref="Q153">
    <cfRule type="cellIs" dxfId="1485" priority="846" operator="equal">
      <formula>"DESIERTA"</formula>
    </cfRule>
  </conditionalFormatting>
  <conditionalFormatting sqref="Q155">
    <cfRule type="containsText" dxfId="1484" priority="844" operator="containsText" text="TERMINADO">
      <formula>NOT(ISERROR(SEARCH("TERMINADO",Q155)))</formula>
    </cfRule>
  </conditionalFormatting>
  <conditionalFormatting sqref="Q155">
    <cfRule type="cellIs" dxfId="1483" priority="843" operator="equal">
      <formula>"DESIERTA"</formula>
    </cfRule>
  </conditionalFormatting>
  <conditionalFormatting sqref="AK186">
    <cfRule type="containsText" dxfId="1482" priority="832" operator="containsText" text="NA">
      <formula>NOT(ISERROR(SEARCH("NA",AK186)))</formula>
    </cfRule>
    <cfRule type="containsText" dxfId="1481" priority="833" operator="containsText" text="N.A">
      <formula>NOT(ISERROR(SEARCH("N.A",AK186)))</formula>
    </cfRule>
  </conditionalFormatting>
  <conditionalFormatting sqref="AK191">
    <cfRule type="containsText" dxfId="1480" priority="827" operator="containsText" text="NA">
      <formula>NOT(ISERROR(SEARCH("NA",AK191)))</formula>
    </cfRule>
    <cfRule type="containsText" dxfId="1479" priority="828" operator="containsText" text="N.A">
      <formula>NOT(ISERROR(SEARCH("N.A",AK191)))</formula>
    </cfRule>
  </conditionalFormatting>
  <conditionalFormatting sqref="Q118">
    <cfRule type="containsText" dxfId="1478" priority="815" operator="containsText" text="TERMINADO">
      <formula>NOT(ISERROR(SEARCH("TERMINADO",Q118)))</formula>
    </cfRule>
  </conditionalFormatting>
  <conditionalFormatting sqref="Q118">
    <cfRule type="cellIs" dxfId="1477" priority="814" operator="equal">
      <formula>"DESIERTA"</formula>
    </cfRule>
  </conditionalFormatting>
  <conditionalFormatting sqref="Q119">
    <cfRule type="containsText" dxfId="1476" priority="812" operator="containsText" text="TERMINADO">
      <formula>NOT(ISERROR(SEARCH("TERMINADO",Q119)))</formula>
    </cfRule>
  </conditionalFormatting>
  <conditionalFormatting sqref="Q119">
    <cfRule type="cellIs" dxfId="1475" priority="811" operator="equal">
      <formula>"DESIERTA"</formula>
    </cfRule>
  </conditionalFormatting>
  <conditionalFormatting sqref="Q142">
    <cfRule type="containsText" dxfId="1474" priority="805" operator="containsText" text="TERMINADO">
      <formula>NOT(ISERROR(SEARCH("TERMINADO",Q142)))</formula>
    </cfRule>
  </conditionalFormatting>
  <conditionalFormatting sqref="Q142">
    <cfRule type="cellIs" dxfId="1473" priority="804" operator="equal">
      <formula>"DESIERTA"</formula>
    </cfRule>
  </conditionalFormatting>
  <conditionalFormatting sqref="Q87:Q88">
    <cfRule type="containsText" dxfId="1472" priority="797" operator="containsText" text="TERMINADO">
      <formula>NOT(ISERROR(SEARCH("TERMINADO",Q87)))</formula>
    </cfRule>
  </conditionalFormatting>
  <conditionalFormatting sqref="Q87:Q88">
    <cfRule type="cellIs" dxfId="1471" priority="796" operator="equal">
      <formula>"DESIERTA"</formula>
    </cfRule>
  </conditionalFormatting>
  <conditionalFormatting sqref="Q108">
    <cfRule type="containsText" dxfId="1470" priority="792" operator="containsText" text="TERMINADO">
      <formula>NOT(ISERROR(SEARCH("TERMINADO",Q108)))</formula>
    </cfRule>
  </conditionalFormatting>
  <conditionalFormatting sqref="Q108">
    <cfRule type="cellIs" dxfId="1469" priority="791" operator="equal">
      <formula>"DESIERTA"</formula>
    </cfRule>
  </conditionalFormatting>
  <conditionalFormatting sqref="Q175">
    <cfRule type="containsText" dxfId="1468" priority="785" operator="containsText" text="TERMINADO">
      <formula>NOT(ISERROR(SEARCH("TERMINADO",Q175)))</formula>
    </cfRule>
  </conditionalFormatting>
  <conditionalFormatting sqref="Q175">
    <cfRule type="cellIs" dxfId="1467" priority="784" operator="equal">
      <formula>"DESIERTA"</formula>
    </cfRule>
  </conditionalFormatting>
  <conditionalFormatting sqref="Q90">
    <cfRule type="containsText" dxfId="1466" priority="780" operator="containsText" text="TERMINADO">
      <formula>NOT(ISERROR(SEARCH("TERMINADO",Q90)))</formula>
    </cfRule>
  </conditionalFormatting>
  <conditionalFormatting sqref="Q90">
    <cfRule type="cellIs" dxfId="1465" priority="779" operator="equal">
      <formula>"DESIERTA"</formula>
    </cfRule>
  </conditionalFormatting>
  <conditionalFormatting sqref="Q91">
    <cfRule type="containsText" dxfId="1464" priority="777" operator="containsText" text="TERMINADO">
      <formula>NOT(ISERROR(SEARCH("TERMINADO",Q91)))</formula>
    </cfRule>
  </conditionalFormatting>
  <conditionalFormatting sqref="Q91">
    <cfRule type="cellIs" dxfId="1463" priority="776" operator="equal">
      <formula>"DESIERTA"</formula>
    </cfRule>
  </conditionalFormatting>
  <conditionalFormatting sqref="Q181">
    <cfRule type="containsText" dxfId="1462" priority="774" operator="containsText" text="TERMINADO">
      <formula>NOT(ISERROR(SEARCH("TERMINADO",Q181)))</formula>
    </cfRule>
  </conditionalFormatting>
  <conditionalFormatting sqref="Q181">
    <cfRule type="cellIs" dxfId="1461" priority="773" operator="equal">
      <formula>"DESIERTA"</formula>
    </cfRule>
  </conditionalFormatting>
  <conditionalFormatting sqref="Q176">
    <cfRule type="containsText" dxfId="1460" priority="771" operator="containsText" text="TERMINADO">
      <formula>NOT(ISERROR(SEARCH("TERMINADO",Q176)))</formula>
    </cfRule>
  </conditionalFormatting>
  <conditionalFormatting sqref="Q176">
    <cfRule type="cellIs" dxfId="1459" priority="770" operator="equal">
      <formula>"DESIERTA"</formula>
    </cfRule>
  </conditionalFormatting>
  <conditionalFormatting sqref="Q177">
    <cfRule type="containsText" dxfId="1458" priority="768" operator="containsText" text="TERMINADO">
      <formula>NOT(ISERROR(SEARCH("TERMINADO",Q177)))</formula>
    </cfRule>
  </conditionalFormatting>
  <conditionalFormatting sqref="Q177">
    <cfRule type="cellIs" dxfId="1457" priority="767" operator="equal">
      <formula>"DESIERTA"</formula>
    </cfRule>
  </conditionalFormatting>
  <conditionalFormatting sqref="Q180">
    <cfRule type="containsText" dxfId="1456" priority="765" operator="containsText" text="TERMINADO">
      <formula>NOT(ISERROR(SEARCH("TERMINADO",Q180)))</formula>
    </cfRule>
  </conditionalFormatting>
  <conditionalFormatting sqref="Q180">
    <cfRule type="cellIs" dxfId="1455" priority="764" operator="equal">
      <formula>"DESIERTA"</formula>
    </cfRule>
  </conditionalFormatting>
  <conditionalFormatting sqref="Q182">
    <cfRule type="containsText" dxfId="1454" priority="762" operator="containsText" text="TERMINADO">
      <formula>NOT(ISERROR(SEARCH("TERMINADO",Q182)))</formula>
    </cfRule>
  </conditionalFormatting>
  <conditionalFormatting sqref="Q182">
    <cfRule type="cellIs" dxfId="1453" priority="761" operator="equal">
      <formula>"DESIERTA"</formula>
    </cfRule>
  </conditionalFormatting>
  <conditionalFormatting sqref="Q185">
    <cfRule type="containsText" dxfId="1452" priority="756" operator="containsText" text="TERMINADO">
      <formula>NOT(ISERROR(SEARCH("TERMINADO",Q185)))</formula>
    </cfRule>
  </conditionalFormatting>
  <conditionalFormatting sqref="Q185">
    <cfRule type="cellIs" dxfId="1451" priority="755" operator="equal">
      <formula>"DESIERTA"</formula>
    </cfRule>
  </conditionalFormatting>
  <conditionalFormatting sqref="Q156">
    <cfRule type="containsText" dxfId="1450" priority="750" operator="containsText" text="TERMINADO">
      <formula>NOT(ISERROR(SEARCH("TERMINADO",Q156)))</formula>
    </cfRule>
  </conditionalFormatting>
  <conditionalFormatting sqref="Q156">
    <cfRule type="cellIs" dxfId="1449" priority="749" operator="equal">
      <formula>"DESIERTA"</formula>
    </cfRule>
  </conditionalFormatting>
  <conditionalFormatting sqref="Q160">
    <cfRule type="containsText" dxfId="1448" priority="747" operator="containsText" text="TERMINADO">
      <formula>NOT(ISERROR(SEARCH("TERMINADO",Q160)))</formula>
    </cfRule>
  </conditionalFormatting>
  <conditionalFormatting sqref="Q160">
    <cfRule type="cellIs" dxfId="1447" priority="746" operator="equal">
      <formula>"DESIERTA"</formula>
    </cfRule>
  </conditionalFormatting>
  <conditionalFormatting sqref="Q162">
    <cfRule type="containsText" dxfId="1446" priority="744" operator="containsText" text="TERMINADO">
      <formula>NOT(ISERROR(SEARCH("TERMINADO",Q162)))</formula>
    </cfRule>
  </conditionalFormatting>
  <conditionalFormatting sqref="Q162">
    <cfRule type="cellIs" dxfId="1445" priority="743" operator="equal">
      <formula>"DESIERTA"</formula>
    </cfRule>
  </conditionalFormatting>
  <conditionalFormatting sqref="Q163">
    <cfRule type="containsText" dxfId="1444" priority="741" operator="containsText" text="TERMINADO">
      <formula>NOT(ISERROR(SEARCH("TERMINADO",Q163)))</formula>
    </cfRule>
  </conditionalFormatting>
  <conditionalFormatting sqref="Q163">
    <cfRule type="cellIs" dxfId="1443" priority="740" operator="equal">
      <formula>"DESIERTA"</formula>
    </cfRule>
  </conditionalFormatting>
  <conditionalFormatting sqref="Q143">
    <cfRule type="containsText" dxfId="1442" priority="723" operator="containsText" text="TERMINADO">
      <formula>NOT(ISERROR(SEARCH("TERMINADO",Q143)))</formula>
    </cfRule>
  </conditionalFormatting>
  <conditionalFormatting sqref="Q143">
    <cfRule type="cellIs" dxfId="1441" priority="722" operator="equal">
      <formula>"DESIERTA"</formula>
    </cfRule>
  </conditionalFormatting>
  <conditionalFormatting sqref="Q178">
    <cfRule type="containsText" dxfId="1440" priority="720" operator="containsText" text="TERMINADO">
      <formula>NOT(ISERROR(SEARCH("TERMINADO",Q178)))</formula>
    </cfRule>
  </conditionalFormatting>
  <conditionalFormatting sqref="Q178">
    <cfRule type="cellIs" dxfId="1439" priority="719" operator="equal">
      <formula>"DESIERTA"</formula>
    </cfRule>
  </conditionalFormatting>
  <conditionalFormatting sqref="Q190">
    <cfRule type="containsText" dxfId="1438" priority="717" operator="containsText" text="TERMINADO">
      <formula>NOT(ISERROR(SEARCH("TERMINADO",Q190)))</formula>
    </cfRule>
  </conditionalFormatting>
  <conditionalFormatting sqref="Q190">
    <cfRule type="cellIs" dxfId="1437" priority="716" operator="equal">
      <formula>"DESIERTA"</formula>
    </cfRule>
  </conditionalFormatting>
  <conditionalFormatting sqref="Q107">
    <cfRule type="containsText" dxfId="1436" priority="714" operator="containsText" text="TERMINADO">
      <formula>NOT(ISERROR(SEARCH("TERMINADO",Q107)))</formula>
    </cfRule>
  </conditionalFormatting>
  <conditionalFormatting sqref="Q107">
    <cfRule type="cellIs" dxfId="1435" priority="713" operator="equal">
      <formula>"DESIERTA"</formula>
    </cfRule>
  </conditionalFormatting>
  <conditionalFormatting sqref="Q161">
    <cfRule type="containsText" dxfId="1434" priority="700" operator="containsText" text="TERMINADO">
      <formula>NOT(ISERROR(SEARCH("TERMINADO",Q161)))</formula>
    </cfRule>
  </conditionalFormatting>
  <conditionalFormatting sqref="Q161">
    <cfRule type="cellIs" dxfId="1433" priority="699" operator="equal">
      <formula>"DESIERTA"</formula>
    </cfRule>
  </conditionalFormatting>
  <conditionalFormatting sqref="AK201">
    <cfRule type="containsText" dxfId="1432" priority="678" operator="containsText" text="NA">
      <formula>NOT(ISERROR(SEARCH("NA",AK201)))</formula>
    </cfRule>
    <cfRule type="containsText" dxfId="1431" priority="679" operator="containsText" text="N.A">
      <formula>NOT(ISERROR(SEARCH("N.A",AK201)))</formula>
    </cfRule>
  </conditionalFormatting>
  <conditionalFormatting sqref="Q208">
    <cfRule type="containsText" dxfId="1430" priority="652" operator="containsText" text="TERMINADO">
      <formula>NOT(ISERROR(SEARCH("TERMINADO",Q208)))</formula>
    </cfRule>
  </conditionalFormatting>
  <conditionalFormatting sqref="Q208">
    <cfRule type="cellIs" dxfId="1429" priority="651" operator="equal">
      <formula>"DESIERTA"</formula>
    </cfRule>
  </conditionalFormatting>
  <conditionalFormatting sqref="R209">
    <cfRule type="containsText" dxfId="1428" priority="644" operator="containsText" text="TERMINADO">
      <formula>NOT(ISERROR(SEARCH("TERMINADO",R209)))</formula>
    </cfRule>
  </conditionalFormatting>
  <conditionalFormatting sqref="R209">
    <cfRule type="cellIs" dxfId="1427" priority="643" operator="equal">
      <formula>"DESIERTA"</formula>
    </cfRule>
  </conditionalFormatting>
  <conditionalFormatting sqref="Q209">
    <cfRule type="containsText" dxfId="1426" priority="642" operator="containsText" text="TERMINADO">
      <formula>NOT(ISERROR(SEARCH("TERMINADO",Q209)))</formula>
    </cfRule>
  </conditionalFormatting>
  <conditionalFormatting sqref="Q209">
    <cfRule type="cellIs" dxfId="1425" priority="641" operator="equal">
      <formula>"DESIERTA"</formula>
    </cfRule>
  </conditionalFormatting>
  <conditionalFormatting sqref="Q157">
    <cfRule type="containsText" dxfId="1424" priority="617" operator="containsText" text="TERMINADO">
      <formula>NOT(ISERROR(SEARCH("TERMINADO",Q157)))</formula>
    </cfRule>
  </conditionalFormatting>
  <conditionalFormatting sqref="Q157">
    <cfRule type="cellIs" dxfId="1423" priority="616" operator="equal">
      <formula>"DESIERTA"</formula>
    </cfRule>
  </conditionalFormatting>
  <conditionalFormatting sqref="Q186">
    <cfRule type="containsText" dxfId="1422" priority="614" operator="containsText" text="TERMINADO">
      <formula>NOT(ISERROR(SEARCH("TERMINADO",Q186)))</formula>
    </cfRule>
  </conditionalFormatting>
  <conditionalFormatting sqref="Q186">
    <cfRule type="cellIs" dxfId="1421" priority="613" operator="equal">
      <formula>"DESIERTA"</formula>
    </cfRule>
  </conditionalFormatting>
  <conditionalFormatting sqref="R195 R192 R185:R188 R182 R106:R110 R87:R88 R28 R47:R48 R72:R74 R64:R65 R67 R43 R39 R76 R90:R99 R120 R131:R132 R172:R178 R122 R190">
    <cfRule type="containsText" dxfId="1420" priority="611" operator="containsText" text="LIQUIDADO">
      <formula>NOT(ISERROR(SEARCH("LIQUIDADO",R28)))</formula>
    </cfRule>
  </conditionalFormatting>
  <conditionalFormatting sqref="Q191">
    <cfRule type="containsText" dxfId="1419" priority="610" operator="containsText" text="TERMINADO">
      <formula>NOT(ISERROR(SEARCH("TERMINADO",Q191)))</formula>
    </cfRule>
  </conditionalFormatting>
  <conditionalFormatting sqref="Q191">
    <cfRule type="cellIs" dxfId="1418" priority="609" operator="equal">
      <formula>"DESIERTA"</formula>
    </cfRule>
  </conditionalFormatting>
  <conditionalFormatting sqref="R191">
    <cfRule type="containsText" dxfId="1417" priority="608" operator="containsText" text="LIQUIDADO">
      <formula>NOT(ISERROR(SEARCH("LIQUIDADO",R191)))</formula>
    </cfRule>
  </conditionalFormatting>
  <conditionalFormatting sqref="AK222">
    <cfRule type="containsText" dxfId="1416" priority="581" operator="containsText" text="NA">
      <formula>NOT(ISERROR(SEARCH("NA",AK222)))</formula>
    </cfRule>
    <cfRule type="containsText" dxfId="1415" priority="582" operator="containsText" text="N.A">
      <formula>NOT(ISERROR(SEARCH("N.A",AK222)))</formula>
    </cfRule>
  </conditionalFormatting>
  <conditionalFormatting sqref="AK224">
    <cfRule type="containsText" dxfId="1414" priority="576" operator="containsText" text="NA">
      <formula>NOT(ISERROR(SEARCH("NA",AK224)))</formula>
    </cfRule>
    <cfRule type="containsText" dxfId="1413" priority="577" operator="containsText" text="N.A">
      <formula>NOT(ISERROR(SEARCH("N.A",AK224)))</formula>
    </cfRule>
  </conditionalFormatting>
  <conditionalFormatting sqref="AK225:AK226">
    <cfRule type="containsText" dxfId="1412" priority="571" operator="containsText" text="NA">
      <formula>NOT(ISERROR(SEARCH("NA",AK225)))</formula>
    </cfRule>
    <cfRule type="containsText" dxfId="1411" priority="572" operator="containsText" text="N.A">
      <formula>NOT(ISERROR(SEARCH("N.A",AK225)))</formula>
    </cfRule>
  </conditionalFormatting>
  <conditionalFormatting sqref="Q210">
    <cfRule type="containsText" dxfId="1410" priority="564" operator="containsText" text="TERMINADO">
      <formula>NOT(ISERROR(SEARCH("TERMINADO",Q210)))</formula>
    </cfRule>
  </conditionalFormatting>
  <conditionalFormatting sqref="Q210">
    <cfRule type="cellIs" dxfId="1409" priority="563" operator="equal">
      <formula>"DESIERTA"</formula>
    </cfRule>
  </conditionalFormatting>
  <conditionalFormatting sqref="R210">
    <cfRule type="containsText" dxfId="1408" priority="562" operator="containsText" text="TERMINADO">
      <formula>NOT(ISERROR(SEARCH("TERMINADO",R210)))</formula>
    </cfRule>
  </conditionalFormatting>
  <conditionalFormatting sqref="R210">
    <cfRule type="cellIs" dxfId="1407" priority="561" operator="equal">
      <formula>"DESIERTA"</formula>
    </cfRule>
  </conditionalFormatting>
  <conditionalFormatting sqref="R208">
    <cfRule type="containsText" dxfId="1406" priority="560" operator="containsText" text="TERMINADO">
      <formula>NOT(ISERROR(SEARCH("TERMINADO",R208)))</formula>
    </cfRule>
  </conditionalFormatting>
  <conditionalFormatting sqref="R208">
    <cfRule type="cellIs" dxfId="1405" priority="559" operator="equal">
      <formula>"DESIERTA"</formula>
    </cfRule>
  </conditionalFormatting>
  <conditionalFormatting sqref="R211 R206:R207">
    <cfRule type="containsText" dxfId="1404" priority="558" operator="containsText" text="LIQUIDADO">
      <formula>NOT(ISERROR(SEARCH("LIQUIDADO",R206)))</formula>
    </cfRule>
  </conditionalFormatting>
  <conditionalFormatting sqref="Q211 Q206:Q207">
    <cfRule type="containsText" dxfId="1403" priority="557" operator="containsText" text="TERMINADO">
      <formula>NOT(ISERROR(SEARCH("TERMINADO",Q206)))</formula>
    </cfRule>
  </conditionalFormatting>
  <conditionalFormatting sqref="Q211 Q206:Q207">
    <cfRule type="cellIs" dxfId="1402" priority="556" operator="equal">
      <formula>"DESIERTA"</formula>
    </cfRule>
  </conditionalFormatting>
  <conditionalFormatting sqref="R213">
    <cfRule type="containsText" dxfId="1401" priority="555" operator="containsText" text="LIQUIDADO">
      <formula>NOT(ISERROR(SEARCH("LIQUIDADO",R213)))</formula>
    </cfRule>
  </conditionalFormatting>
  <conditionalFormatting sqref="Q213">
    <cfRule type="containsText" dxfId="1400" priority="554" operator="containsText" text="TERMINADO">
      <formula>NOT(ISERROR(SEARCH("TERMINADO",Q213)))</formula>
    </cfRule>
  </conditionalFormatting>
  <conditionalFormatting sqref="Q213">
    <cfRule type="cellIs" dxfId="1399" priority="553" operator="equal">
      <formula>"DESIERTA"</formula>
    </cfRule>
  </conditionalFormatting>
  <conditionalFormatting sqref="AK227">
    <cfRule type="containsText" dxfId="1398" priority="547" operator="containsText" text="NA">
      <formula>NOT(ISERROR(SEARCH("NA",AK227)))</formula>
    </cfRule>
    <cfRule type="containsText" dxfId="1397" priority="548" operator="containsText" text="N.A">
      <formula>NOT(ISERROR(SEARCH("N.A",AK227)))</formula>
    </cfRule>
  </conditionalFormatting>
  <conditionalFormatting sqref="Q221">
    <cfRule type="containsText" dxfId="1396" priority="541" operator="containsText" text="TERMINADO">
      <formula>NOT(ISERROR(SEARCH("TERMINADO",Q221)))</formula>
    </cfRule>
  </conditionalFormatting>
  <conditionalFormatting sqref="Q221">
    <cfRule type="cellIs" dxfId="1395" priority="540" operator="equal">
      <formula>"DESIERTA"</formula>
    </cfRule>
  </conditionalFormatting>
  <conditionalFormatting sqref="R221">
    <cfRule type="containsText" dxfId="1394" priority="539" operator="containsText" text="TERMINADO">
      <formula>NOT(ISERROR(SEARCH("TERMINADO",R221)))</formula>
    </cfRule>
  </conditionalFormatting>
  <conditionalFormatting sqref="R221">
    <cfRule type="cellIs" dxfId="1393" priority="538" operator="equal">
      <formula>"DESIERTA"</formula>
    </cfRule>
  </conditionalFormatting>
  <conditionalFormatting sqref="R205">
    <cfRule type="containsText" dxfId="1392" priority="537" operator="containsText" text="LIQUIDADO">
      <formula>NOT(ISERROR(SEARCH("LIQUIDADO",R205)))</formula>
    </cfRule>
  </conditionalFormatting>
  <conditionalFormatting sqref="Q205">
    <cfRule type="containsText" dxfId="1391" priority="536" operator="containsText" text="TERMINADO">
      <formula>NOT(ISERROR(SEARCH("TERMINADO",Q205)))</formula>
    </cfRule>
  </conditionalFormatting>
  <conditionalFormatting sqref="Q205">
    <cfRule type="cellIs" dxfId="1390" priority="535" operator="equal">
      <formula>"DESIERTA"</formula>
    </cfRule>
  </conditionalFormatting>
  <conditionalFormatting sqref="Q229">
    <cfRule type="containsText" dxfId="1389" priority="534" operator="containsText" text="TERMINADO">
      <formula>NOT(ISERROR(SEARCH("TERMINADO",Q229)))</formula>
    </cfRule>
  </conditionalFormatting>
  <conditionalFormatting sqref="Q229">
    <cfRule type="cellIs" dxfId="1388" priority="533" operator="equal">
      <formula>"DESIERTA"</formula>
    </cfRule>
  </conditionalFormatting>
  <conditionalFormatting sqref="R229">
    <cfRule type="containsText" dxfId="1387" priority="532" operator="containsText" text="TERMINADO">
      <formula>NOT(ISERROR(SEARCH("TERMINADO",R229)))</formula>
    </cfRule>
  </conditionalFormatting>
  <conditionalFormatting sqref="R229">
    <cfRule type="cellIs" dxfId="1386" priority="531" operator="equal">
      <formula>"DESIERTA"</formula>
    </cfRule>
  </conditionalFormatting>
  <conditionalFormatting sqref="Q230">
    <cfRule type="containsText" dxfId="1385" priority="530" operator="containsText" text="TERMINADO">
      <formula>NOT(ISERROR(SEARCH("TERMINADO",Q230)))</formula>
    </cfRule>
  </conditionalFormatting>
  <conditionalFormatting sqref="Q230">
    <cfRule type="cellIs" dxfId="1384" priority="529" operator="equal">
      <formula>"DESIERTA"</formula>
    </cfRule>
  </conditionalFormatting>
  <conditionalFormatting sqref="R230">
    <cfRule type="containsText" dxfId="1383" priority="528" operator="containsText" text="TERMINADO">
      <formula>NOT(ISERROR(SEARCH("TERMINADO",R230)))</formula>
    </cfRule>
  </conditionalFormatting>
  <conditionalFormatting sqref="R230">
    <cfRule type="cellIs" dxfId="1382" priority="527" operator="equal">
      <formula>"DESIERTA"</formula>
    </cfRule>
  </conditionalFormatting>
  <conditionalFormatting sqref="Q225">
    <cfRule type="containsText" dxfId="1381" priority="522" operator="containsText" text="TERMINADO">
      <formula>NOT(ISERROR(SEARCH("TERMINADO",Q225)))</formula>
    </cfRule>
  </conditionalFormatting>
  <conditionalFormatting sqref="Q225">
    <cfRule type="cellIs" dxfId="1380" priority="521" operator="equal">
      <formula>"DESIERTA"</formula>
    </cfRule>
  </conditionalFormatting>
  <conditionalFormatting sqref="R225">
    <cfRule type="containsText" dxfId="1379" priority="520" operator="containsText" text="TERMINADO">
      <formula>NOT(ISERROR(SEARCH("TERMINADO",R225)))</formula>
    </cfRule>
  </conditionalFormatting>
  <conditionalFormatting sqref="R225">
    <cfRule type="cellIs" dxfId="1378" priority="519" operator="equal">
      <formula>"DESIERTA"</formula>
    </cfRule>
  </conditionalFormatting>
  <conditionalFormatting sqref="AK223">
    <cfRule type="containsText" dxfId="1377" priority="516" operator="containsText" text="NA">
      <formula>NOT(ISERROR(SEARCH("NA",AK223)))</formula>
    </cfRule>
    <cfRule type="containsText" dxfId="1376" priority="517" operator="containsText" text="N.A">
      <formula>NOT(ISERROR(SEARCH("N.A",AK223)))</formula>
    </cfRule>
  </conditionalFormatting>
  <conditionalFormatting sqref="Q222">
    <cfRule type="containsText" dxfId="1375" priority="513" operator="containsText" text="TERMINADO">
      <formula>NOT(ISERROR(SEARCH("TERMINADO",Q222)))</formula>
    </cfRule>
  </conditionalFormatting>
  <conditionalFormatting sqref="Q222">
    <cfRule type="cellIs" dxfId="1374" priority="512" operator="equal">
      <formula>"DESIERTA"</formula>
    </cfRule>
  </conditionalFormatting>
  <conditionalFormatting sqref="R222">
    <cfRule type="containsText" dxfId="1373" priority="511" operator="containsText" text="TERMINADO">
      <formula>NOT(ISERROR(SEARCH("TERMINADO",R222)))</formula>
    </cfRule>
  </conditionalFormatting>
  <conditionalFormatting sqref="R222">
    <cfRule type="cellIs" dxfId="1372" priority="510" operator="equal">
      <formula>"DESIERTA"</formula>
    </cfRule>
  </conditionalFormatting>
  <conditionalFormatting sqref="Q224">
    <cfRule type="containsText" dxfId="1371" priority="501" operator="containsText" text="TERMINADO">
      <formula>NOT(ISERROR(SEARCH("TERMINADO",Q224)))</formula>
    </cfRule>
  </conditionalFormatting>
  <conditionalFormatting sqref="Q224">
    <cfRule type="cellIs" dxfId="1370" priority="500" operator="equal">
      <formula>"DESIERTA"</formula>
    </cfRule>
  </conditionalFormatting>
  <conditionalFormatting sqref="R224">
    <cfRule type="containsText" dxfId="1369" priority="499" operator="containsText" text="TERMINADO">
      <formula>NOT(ISERROR(SEARCH("TERMINADO",R224)))</formula>
    </cfRule>
  </conditionalFormatting>
  <conditionalFormatting sqref="R224">
    <cfRule type="cellIs" dxfId="1368" priority="498" operator="equal">
      <formula>"DESIERTA"</formula>
    </cfRule>
  </conditionalFormatting>
  <conditionalFormatting sqref="Q228">
    <cfRule type="containsText" dxfId="1367" priority="497" operator="containsText" text="TERMINADO">
      <formula>NOT(ISERROR(SEARCH("TERMINADO",Q228)))</formula>
    </cfRule>
  </conditionalFormatting>
  <conditionalFormatting sqref="Q228">
    <cfRule type="cellIs" dxfId="1366" priority="496" operator="equal">
      <formula>"DESIERTA"</formula>
    </cfRule>
  </conditionalFormatting>
  <conditionalFormatting sqref="R228">
    <cfRule type="containsText" dxfId="1365" priority="495" operator="containsText" text="TERMINADO">
      <formula>NOT(ISERROR(SEARCH("TERMINADO",R228)))</formula>
    </cfRule>
  </conditionalFormatting>
  <conditionalFormatting sqref="R228">
    <cfRule type="cellIs" dxfId="1364" priority="494" operator="equal">
      <formula>"DESIERTA"</formula>
    </cfRule>
  </conditionalFormatting>
  <conditionalFormatting sqref="Q233">
    <cfRule type="containsText" dxfId="1363" priority="493" operator="containsText" text="TERMINADO">
      <formula>NOT(ISERROR(SEARCH("TERMINADO",Q233)))</formula>
    </cfRule>
  </conditionalFormatting>
  <conditionalFormatting sqref="Q233">
    <cfRule type="cellIs" dxfId="1362" priority="492" operator="equal">
      <formula>"DESIERTA"</formula>
    </cfRule>
  </conditionalFormatting>
  <conditionalFormatting sqref="R233">
    <cfRule type="containsText" dxfId="1361" priority="491" operator="containsText" text="TERMINADO">
      <formula>NOT(ISERROR(SEARCH("TERMINADO",R233)))</formula>
    </cfRule>
  </conditionalFormatting>
  <conditionalFormatting sqref="R233">
    <cfRule type="cellIs" dxfId="1360" priority="490" operator="equal">
      <formula>"DESIERTA"</formula>
    </cfRule>
  </conditionalFormatting>
  <conditionalFormatting sqref="AK236">
    <cfRule type="containsText" dxfId="1359" priority="474" operator="containsText" text="NA">
      <formula>NOT(ISERROR(SEARCH("NA",AK236)))</formula>
    </cfRule>
    <cfRule type="containsText" dxfId="1358" priority="475" operator="containsText" text="N.A">
      <formula>NOT(ISERROR(SEARCH("N.A",AK236)))</formula>
    </cfRule>
  </conditionalFormatting>
  <conditionalFormatting sqref="Q236">
    <cfRule type="containsText" dxfId="1357" priority="469" operator="containsText" text="TERMINADO">
      <formula>NOT(ISERROR(SEARCH("TERMINADO",Q236)))</formula>
    </cfRule>
  </conditionalFormatting>
  <conditionalFormatting sqref="Q236">
    <cfRule type="cellIs" dxfId="1356" priority="468" operator="equal">
      <formula>"DESIERTA"</formula>
    </cfRule>
  </conditionalFormatting>
  <conditionalFormatting sqref="R236">
    <cfRule type="containsText" dxfId="1355" priority="467" operator="containsText" text="TERMINADO">
      <formula>NOT(ISERROR(SEARCH("TERMINADO",R236)))</formula>
    </cfRule>
  </conditionalFormatting>
  <conditionalFormatting sqref="R236">
    <cfRule type="cellIs" dxfId="1354" priority="466" operator="equal">
      <formula>"DESIERTA"</formula>
    </cfRule>
  </conditionalFormatting>
  <conditionalFormatting sqref="AK237">
    <cfRule type="containsText" dxfId="1353" priority="463" operator="containsText" text="NA">
      <formula>NOT(ISERROR(SEARCH("NA",AK237)))</formula>
    </cfRule>
    <cfRule type="containsText" dxfId="1352" priority="464" operator="containsText" text="N.A">
      <formula>NOT(ISERROR(SEARCH("N.A",AK237)))</formula>
    </cfRule>
  </conditionalFormatting>
  <conditionalFormatting sqref="AK238">
    <cfRule type="containsText" dxfId="1351" priority="453" operator="containsText" text="NA">
      <formula>NOT(ISERROR(SEARCH("NA",AK238)))</formula>
    </cfRule>
    <cfRule type="containsText" dxfId="1350" priority="454" operator="containsText" text="N.A">
      <formula>NOT(ISERROR(SEARCH("N.A",AK238)))</formula>
    </cfRule>
  </conditionalFormatting>
  <conditionalFormatting sqref="R231">
    <cfRule type="containsText" dxfId="1349" priority="440" operator="containsText" text="TERMINADO">
      <formula>NOT(ISERROR(SEARCH("TERMINADO",R231)))</formula>
    </cfRule>
  </conditionalFormatting>
  <conditionalFormatting sqref="R231">
    <cfRule type="cellIs" dxfId="1348" priority="439" operator="equal">
      <formula>"DESIERTA"</formula>
    </cfRule>
  </conditionalFormatting>
  <conditionalFormatting sqref="AK239">
    <cfRule type="containsText" dxfId="1347" priority="448" operator="containsText" text="NA">
      <formula>NOT(ISERROR(SEARCH("NA",AK239)))</formula>
    </cfRule>
    <cfRule type="containsText" dxfId="1346" priority="449" operator="containsText" text="N.A">
      <formula>NOT(ISERROR(SEARCH("N.A",AK239)))</formula>
    </cfRule>
  </conditionalFormatting>
  <conditionalFormatting sqref="R252">
    <cfRule type="containsText" dxfId="1345" priority="445" operator="containsText" text="LIQUIDADO">
      <formula>NOT(ISERROR(SEARCH("LIQUIDADO",R252)))</formula>
    </cfRule>
  </conditionalFormatting>
  <conditionalFormatting sqref="Q231">
    <cfRule type="containsText" dxfId="1344" priority="442" operator="containsText" text="TERMINADO">
      <formula>NOT(ISERROR(SEARCH("TERMINADO",Q231)))</formula>
    </cfRule>
  </conditionalFormatting>
  <conditionalFormatting sqref="Q231">
    <cfRule type="cellIs" dxfId="1343" priority="441" operator="equal">
      <formula>"DESIERTA"</formula>
    </cfRule>
  </conditionalFormatting>
  <conditionalFormatting sqref="Q238">
    <cfRule type="containsText" dxfId="1342" priority="426" operator="containsText" text="TERMINADO">
      <formula>NOT(ISERROR(SEARCH("TERMINADO",Q238)))</formula>
    </cfRule>
  </conditionalFormatting>
  <conditionalFormatting sqref="Q238">
    <cfRule type="cellIs" dxfId="1341" priority="425" operator="equal">
      <formula>"DESIERTA"</formula>
    </cfRule>
  </conditionalFormatting>
  <conditionalFormatting sqref="R238">
    <cfRule type="containsText" dxfId="1340" priority="424" operator="containsText" text="TERMINADO">
      <formula>NOT(ISERROR(SEARCH("TERMINADO",R238)))</formula>
    </cfRule>
  </conditionalFormatting>
  <conditionalFormatting sqref="R238">
    <cfRule type="cellIs" dxfId="1339" priority="423" operator="equal">
      <formula>"DESIERTA"</formula>
    </cfRule>
  </conditionalFormatting>
  <conditionalFormatting sqref="Q239">
    <cfRule type="containsText" dxfId="1338" priority="422" operator="containsText" text="TERMINADO">
      <formula>NOT(ISERROR(SEARCH("TERMINADO",Q239)))</formula>
    </cfRule>
  </conditionalFormatting>
  <conditionalFormatting sqref="Q239">
    <cfRule type="cellIs" dxfId="1337" priority="421" operator="equal">
      <formula>"DESIERTA"</formula>
    </cfRule>
  </conditionalFormatting>
  <conditionalFormatting sqref="R239">
    <cfRule type="containsText" dxfId="1336" priority="420" operator="containsText" text="TERMINADO">
      <formula>NOT(ISERROR(SEARCH("TERMINADO",R239)))</formula>
    </cfRule>
  </conditionalFormatting>
  <conditionalFormatting sqref="R239">
    <cfRule type="cellIs" dxfId="1335" priority="419" operator="equal">
      <formula>"DESIERTA"</formula>
    </cfRule>
  </conditionalFormatting>
  <conditionalFormatting sqref="Q235">
    <cfRule type="containsText" dxfId="1334" priority="418" operator="containsText" text="TERMINADO">
      <formula>NOT(ISERROR(SEARCH("TERMINADO",Q235)))</formula>
    </cfRule>
  </conditionalFormatting>
  <conditionalFormatting sqref="Q235">
    <cfRule type="cellIs" dxfId="1333" priority="417" operator="equal">
      <formula>"DESIERTA"</formula>
    </cfRule>
  </conditionalFormatting>
  <conditionalFormatting sqref="R235">
    <cfRule type="containsText" dxfId="1332" priority="416" operator="containsText" text="TERMINADO">
      <formula>NOT(ISERROR(SEARCH("TERMINADO",R235)))</formula>
    </cfRule>
  </conditionalFormatting>
  <conditionalFormatting sqref="R235">
    <cfRule type="cellIs" dxfId="1331" priority="415" operator="equal">
      <formula>"DESIERTA"</formula>
    </cfRule>
  </conditionalFormatting>
  <conditionalFormatting sqref="Q264">
    <cfRule type="containsText" dxfId="1330" priority="414" operator="containsText" text="TERMINADO">
      <formula>NOT(ISERROR(SEARCH("TERMINADO",Q264)))</formula>
    </cfRule>
  </conditionalFormatting>
  <conditionalFormatting sqref="Q264">
    <cfRule type="cellIs" dxfId="1329" priority="413" operator="equal">
      <formula>"DESIERTA"</formula>
    </cfRule>
  </conditionalFormatting>
  <conditionalFormatting sqref="R264">
    <cfRule type="containsText" dxfId="1328" priority="412" operator="containsText" text="TERMINADO">
      <formula>NOT(ISERROR(SEARCH("TERMINADO",R264)))</formula>
    </cfRule>
  </conditionalFormatting>
  <conditionalFormatting sqref="R264">
    <cfRule type="cellIs" dxfId="1327" priority="411" operator="equal">
      <formula>"DESIERTA"</formula>
    </cfRule>
  </conditionalFormatting>
  <conditionalFormatting sqref="Q265">
    <cfRule type="containsText" dxfId="1326" priority="410" operator="containsText" text="TERMINADO">
      <formula>NOT(ISERROR(SEARCH("TERMINADO",Q265)))</formula>
    </cfRule>
  </conditionalFormatting>
  <conditionalFormatting sqref="Q265">
    <cfRule type="cellIs" dxfId="1325" priority="409" operator="equal">
      <formula>"DESIERTA"</formula>
    </cfRule>
  </conditionalFormatting>
  <conditionalFormatting sqref="R265">
    <cfRule type="containsText" dxfId="1324" priority="408" operator="containsText" text="TERMINADO">
      <formula>NOT(ISERROR(SEARCH("TERMINADO",R265)))</formula>
    </cfRule>
  </conditionalFormatting>
  <conditionalFormatting sqref="R265">
    <cfRule type="cellIs" dxfId="1323" priority="407" operator="equal">
      <formula>"DESIERTA"</formula>
    </cfRule>
  </conditionalFormatting>
  <conditionalFormatting sqref="Q266">
    <cfRule type="containsText" dxfId="1322" priority="406" operator="containsText" text="TERMINADO">
      <formula>NOT(ISERROR(SEARCH("TERMINADO",Q266)))</formula>
    </cfRule>
  </conditionalFormatting>
  <conditionalFormatting sqref="Q266">
    <cfRule type="cellIs" dxfId="1321" priority="405" operator="equal">
      <formula>"DESIERTA"</formula>
    </cfRule>
  </conditionalFormatting>
  <conditionalFormatting sqref="R266">
    <cfRule type="containsText" dxfId="1320" priority="404" operator="containsText" text="TERMINADO">
      <formula>NOT(ISERROR(SEARCH("TERMINADO",R266)))</formula>
    </cfRule>
  </conditionalFormatting>
  <conditionalFormatting sqref="R266">
    <cfRule type="cellIs" dxfId="1319" priority="403" operator="equal">
      <formula>"DESIERTA"</formula>
    </cfRule>
  </conditionalFormatting>
  <conditionalFormatting sqref="Q267">
    <cfRule type="containsText" dxfId="1318" priority="402" operator="containsText" text="TERMINADO">
      <formula>NOT(ISERROR(SEARCH("TERMINADO",Q267)))</formula>
    </cfRule>
  </conditionalFormatting>
  <conditionalFormatting sqref="Q267">
    <cfRule type="cellIs" dxfId="1317" priority="401" operator="equal">
      <formula>"DESIERTA"</formula>
    </cfRule>
  </conditionalFormatting>
  <conditionalFormatting sqref="R267">
    <cfRule type="containsText" dxfId="1316" priority="400" operator="containsText" text="TERMINADO">
      <formula>NOT(ISERROR(SEARCH("TERMINADO",R267)))</formula>
    </cfRule>
  </conditionalFormatting>
  <conditionalFormatting sqref="R267">
    <cfRule type="cellIs" dxfId="1315" priority="399" operator="equal">
      <formula>"DESIERTA"</formula>
    </cfRule>
  </conditionalFormatting>
  <conditionalFormatting sqref="Q268">
    <cfRule type="containsText" dxfId="1314" priority="398" operator="containsText" text="TERMINADO">
      <formula>NOT(ISERROR(SEARCH("TERMINADO",Q268)))</formula>
    </cfRule>
  </conditionalFormatting>
  <conditionalFormatting sqref="Q268">
    <cfRule type="cellIs" dxfId="1313" priority="397" operator="equal">
      <formula>"DESIERTA"</formula>
    </cfRule>
  </conditionalFormatting>
  <conditionalFormatting sqref="R268">
    <cfRule type="containsText" dxfId="1312" priority="396" operator="containsText" text="TERMINADO">
      <formula>NOT(ISERROR(SEARCH("TERMINADO",R268)))</formula>
    </cfRule>
  </conditionalFormatting>
  <conditionalFormatting sqref="R268">
    <cfRule type="cellIs" dxfId="1311" priority="395" operator="equal">
      <formula>"DESIERTA"</formula>
    </cfRule>
  </conditionalFormatting>
  <conditionalFormatting sqref="Q269">
    <cfRule type="containsText" dxfId="1310" priority="390" operator="containsText" text="TERMINADO">
      <formula>NOT(ISERROR(SEARCH("TERMINADO",Q269)))</formula>
    </cfRule>
  </conditionalFormatting>
  <conditionalFormatting sqref="Q269">
    <cfRule type="cellIs" dxfId="1309" priority="389" operator="equal">
      <formula>"DESIERTA"</formula>
    </cfRule>
  </conditionalFormatting>
  <conditionalFormatting sqref="R269">
    <cfRule type="containsText" dxfId="1308" priority="388" operator="containsText" text="TERMINADO">
      <formula>NOT(ISERROR(SEARCH("TERMINADO",R269)))</formula>
    </cfRule>
  </conditionalFormatting>
  <conditionalFormatting sqref="R269">
    <cfRule type="cellIs" dxfId="1307" priority="387" operator="equal">
      <formula>"DESIERTA"</formula>
    </cfRule>
  </conditionalFormatting>
  <conditionalFormatting sqref="Q270">
    <cfRule type="containsText" dxfId="1306" priority="382" operator="containsText" text="TERMINADO">
      <formula>NOT(ISERROR(SEARCH("TERMINADO",Q270)))</formula>
    </cfRule>
  </conditionalFormatting>
  <conditionalFormatting sqref="Q270">
    <cfRule type="cellIs" dxfId="1305" priority="381" operator="equal">
      <formula>"DESIERTA"</formula>
    </cfRule>
  </conditionalFormatting>
  <conditionalFormatting sqref="R270">
    <cfRule type="containsText" dxfId="1304" priority="380" operator="containsText" text="TERMINADO">
      <formula>NOT(ISERROR(SEARCH("TERMINADO",R270)))</formula>
    </cfRule>
  </conditionalFormatting>
  <conditionalFormatting sqref="R270">
    <cfRule type="cellIs" dxfId="1303" priority="379" operator="equal">
      <formula>"DESIERTA"</formula>
    </cfRule>
  </conditionalFormatting>
  <conditionalFormatting sqref="Q271">
    <cfRule type="containsText" dxfId="1302" priority="378" operator="containsText" text="TERMINADO">
      <formula>NOT(ISERROR(SEARCH("TERMINADO",Q271)))</formula>
    </cfRule>
  </conditionalFormatting>
  <conditionalFormatting sqref="Q271">
    <cfRule type="cellIs" dxfId="1301" priority="377" operator="equal">
      <formula>"DESIERTA"</formula>
    </cfRule>
  </conditionalFormatting>
  <conditionalFormatting sqref="R271">
    <cfRule type="containsText" dxfId="1300" priority="376" operator="containsText" text="TERMINADO">
      <formula>NOT(ISERROR(SEARCH("TERMINADO",R271)))</formula>
    </cfRule>
  </conditionalFormatting>
  <conditionalFormatting sqref="R271">
    <cfRule type="cellIs" dxfId="1299" priority="375" operator="equal">
      <formula>"DESIERTA"</formula>
    </cfRule>
  </conditionalFormatting>
  <conditionalFormatting sqref="Q272">
    <cfRule type="containsText" dxfId="1298" priority="370" operator="containsText" text="TERMINADO">
      <formula>NOT(ISERROR(SEARCH("TERMINADO",Q272)))</formula>
    </cfRule>
  </conditionalFormatting>
  <conditionalFormatting sqref="Q272">
    <cfRule type="cellIs" dxfId="1297" priority="369" operator="equal">
      <formula>"DESIERTA"</formula>
    </cfRule>
  </conditionalFormatting>
  <conditionalFormatting sqref="R272">
    <cfRule type="containsText" dxfId="1296" priority="368" operator="containsText" text="TERMINADO">
      <formula>NOT(ISERROR(SEARCH("TERMINADO",R272)))</formula>
    </cfRule>
  </conditionalFormatting>
  <conditionalFormatting sqref="R272">
    <cfRule type="cellIs" dxfId="1295" priority="367" operator="equal">
      <formula>"DESIERTA"</formula>
    </cfRule>
  </conditionalFormatting>
  <conditionalFormatting sqref="Q273">
    <cfRule type="containsText" dxfId="1294" priority="366" operator="containsText" text="TERMINADO">
      <formula>NOT(ISERROR(SEARCH("TERMINADO",Q273)))</formula>
    </cfRule>
  </conditionalFormatting>
  <conditionalFormatting sqref="Q273">
    <cfRule type="cellIs" dxfId="1293" priority="365" operator="equal">
      <formula>"DESIERTA"</formula>
    </cfRule>
  </conditionalFormatting>
  <conditionalFormatting sqref="R273">
    <cfRule type="containsText" dxfId="1292" priority="364" operator="containsText" text="TERMINADO">
      <formula>NOT(ISERROR(SEARCH("TERMINADO",R273)))</formula>
    </cfRule>
  </conditionalFormatting>
  <conditionalFormatting sqref="R273">
    <cfRule type="cellIs" dxfId="1291" priority="363" operator="equal">
      <formula>"DESIERTA"</formula>
    </cfRule>
  </conditionalFormatting>
  <conditionalFormatting sqref="Q252">
    <cfRule type="containsText" dxfId="1290" priority="362" operator="containsText" text="LIQUIDADO">
      <formula>NOT(ISERROR(SEARCH("LIQUIDADO",Q252)))</formula>
    </cfRule>
  </conditionalFormatting>
  <conditionalFormatting sqref="Q274">
    <cfRule type="containsText" dxfId="1289" priority="361" operator="containsText" text="TERMINADO">
      <formula>NOT(ISERROR(SEARCH("TERMINADO",Q274)))</formula>
    </cfRule>
  </conditionalFormatting>
  <conditionalFormatting sqref="Q274">
    <cfRule type="cellIs" dxfId="1288" priority="360" operator="equal">
      <formula>"DESIERTA"</formula>
    </cfRule>
  </conditionalFormatting>
  <conditionalFormatting sqref="R274">
    <cfRule type="containsText" dxfId="1287" priority="359" operator="containsText" text="TERMINADO">
      <formula>NOT(ISERROR(SEARCH("TERMINADO",R274)))</formula>
    </cfRule>
  </conditionalFormatting>
  <conditionalFormatting sqref="R274">
    <cfRule type="cellIs" dxfId="1286" priority="358" operator="equal">
      <formula>"DESIERTA"</formula>
    </cfRule>
  </conditionalFormatting>
  <conditionalFormatting sqref="Q275">
    <cfRule type="containsText" dxfId="1285" priority="357" operator="containsText" text="TERMINADO">
      <formula>NOT(ISERROR(SEARCH("TERMINADO",Q275)))</formula>
    </cfRule>
  </conditionalFormatting>
  <conditionalFormatting sqref="Q275">
    <cfRule type="cellIs" dxfId="1284" priority="356" operator="equal">
      <formula>"DESIERTA"</formula>
    </cfRule>
  </conditionalFormatting>
  <conditionalFormatting sqref="R275">
    <cfRule type="containsText" dxfId="1283" priority="355" operator="containsText" text="TERMINADO">
      <formula>NOT(ISERROR(SEARCH("TERMINADO",R275)))</formula>
    </cfRule>
  </conditionalFormatting>
  <conditionalFormatting sqref="R275">
    <cfRule type="cellIs" dxfId="1282" priority="354" operator="equal">
      <formula>"DESIERTA"</formula>
    </cfRule>
  </conditionalFormatting>
  <conditionalFormatting sqref="Q276">
    <cfRule type="containsText" dxfId="1281" priority="353" operator="containsText" text="TERMINADO">
      <formula>NOT(ISERROR(SEARCH("TERMINADO",Q276)))</formula>
    </cfRule>
  </conditionalFormatting>
  <conditionalFormatting sqref="Q276">
    <cfRule type="cellIs" dxfId="1280" priority="352" operator="equal">
      <formula>"DESIERTA"</formula>
    </cfRule>
  </conditionalFormatting>
  <conditionalFormatting sqref="R276">
    <cfRule type="containsText" dxfId="1279" priority="351" operator="containsText" text="TERMINADO">
      <formula>NOT(ISERROR(SEARCH("TERMINADO",R276)))</formula>
    </cfRule>
  </conditionalFormatting>
  <conditionalFormatting sqref="R276">
    <cfRule type="cellIs" dxfId="1278" priority="350" operator="equal">
      <formula>"DESIERTA"</formula>
    </cfRule>
  </conditionalFormatting>
  <conditionalFormatting sqref="Q277">
    <cfRule type="containsText" dxfId="1277" priority="349" operator="containsText" text="TERMINADO">
      <formula>NOT(ISERROR(SEARCH("TERMINADO",Q277)))</formula>
    </cfRule>
  </conditionalFormatting>
  <conditionalFormatting sqref="Q277">
    <cfRule type="cellIs" dxfId="1276" priority="348" operator="equal">
      <formula>"DESIERTA"</formula>
    </cfRule>
  </conditionalFormatting>
  <conditionalFormatting sqref="R277">
    <cfRule type="containsText" dxfId="1275" priority="347" operator="containsText" text="TERMINADO">
      <formula>NOT(ISERROR(SEARCH("TERMINADO",R277)))</formula>
    </cfRule>
  </conditionalFormatting>
  <conditionalFormatting sqref="R277">
    <cfRule type="cellIs" dxfId="1274" priority="346" operator="equal">
      <formula>"DESIERTA"</formula>
    </cfRule>
  </conditionalFormatting>
  <conditionalFormatting sqref="R280">
    <cfRule type="containsText" dxfId="1273" priority="331" operator="containsText" text="TERMINADO">
      <formula>NOT(ISERROR(SEARCH("TERMINADO",R280)))</formula>
    </cfRule>
  </conditionalFormatting>
  <conditionalFormatting sqref="R280">
    <cfRule type="cellIs" dxfId="1272" priority="330" operator="equal">
      <formula>"DESIERTA"</formula>
    </cfRule>
  </conditionalFormatting>
  <conditionalFormatting sqref="S208">
    <cfRule type="containsText" dxfId="1271" priority="329" operator="containsText" text="TERMINADO">
      <formula>NOT(ISERROR(SEARCH("TERMINADO",S208)))</formula>
    </cfRule>
  </conditionalFormatting>
  <conditionalFormatting sqref="S208">
    <cfRule type="cellIs" dxfId="1270" priority="328" operator="equal">
      <formula>"DESIERTA"</formula>
    </cfRule>
  </conditionalFormatting>
  <conditionalFormatting sqref="Q278">
    <cfRule type="containsText" dxfId="1269" priority="341" operator="containsText" text="TERMINADO">
      <formula>NOT(ISERROR(SEARCH("TERMINADO",Q278)))</formula>
    </cfRule>
  </conditionalFormatting>
  <conditionalFormatting sqref="Q278">
    <cfRule type="cellIs" dxfId="1268" priority="340" operator="equal">
      <formula>"DESIERTA"</formula>
    </cfRule>
  </conditionalFormatting>
  <conditionalFormatting sqref="R278">
    <cfRule type="containsText" dxfId="1267" priority="339" operator="containsText" text="TERMINADO">
      <formula>NOT(ISERROR(SEARCH("TERMINADO",R278)))</formula>
    </cfRule>
  </conditionalFormatting>
  <conditionalFormatting sqref="R278">
    <cfRule type="cellIs" dxfId="1266" priority="338" operator="equal">
      <formula>"DESIERTA"</formula>
    </cfRule>
  </conditionalFormatting>
  <conditionalFormatting sqref="Q279">
    <cfRule type="containsText" dxfId="1265" priority="337" operator="containsText" text="TERMINADO">
      <formula>NOT(ISERROR(SEARCH("TERMINADO",Q279)))</formula>
    </cfRule>
  </conditionalFormatting>
  <conditionalFormatting sqref="Q279">
    <cfRule type="cellIs" dxfId="1264" priority="336" operator="equal">
      <formula>"DESIERTA"</formula>
    </cfRule>
  </conditionalFormatting>
  <conditionalFormatting sqref="R279">
    <cfRule type="containsText" dxfId="1263" priority="335" operator="containsText" text="TERMINADO">
      <formula>NOT(ISERROR(SEARCH("TERMINADO",R279)))</formula>
    </cfRule>
  </conditionalFormatting>
  <conditionalFormatting sqref="R279">
    <cfRule type="cellIs" dxfId="1262" priority="334" operator="equal">
      <formula>"DESIERTA"</formula>
    </cfRule>
  </conditionalFormatting>
  <conditionalFormatting sqref="Q280">
    <cfRule type="containsText" dxfId="1261" priority="333" operator="containsText" text="TERMINADO">
      <formula>NOT(ISERROR(SEARCH("TERMINADO",Q280)))</formula>
    </cfRule>
  </conditionalFormatting>
  <conditionalFormatting sqref="Q280">
    <cfRule type="cellIs" dxfId="1260" priority="332" operator="equal">
      <formula>"DESIERTA"</formula>
    </cfRule>
  </conditionalFormatting>
  <conditionalFormatting sqref="Q5">
    <cfRule type="containsText" dxfId="1259" priority="327" operator="containsText" text="TERMINADO">
      <formula>NOT(ISERROR(SEARCH("TERMINADO",Q5)))</formula>
    </cfRule>
  </conditionalFormatting>
  <conditionalFormatting sqref="Q5">
    <cfRule type="cellIs" dxfId="1258" priority="326" operator="equal">
      <formula>"DESIERTA"</formula>
    </cfRule>
  </conditionalFormatting>
  <conditionalFormatting sqref="R5">
    <cfRule type="containsText" dxfId="1257" priority="325" operator="containsText" text="LIQUIDADO">
      <formula>NOT(ISERROR(SEARCH("LIQUIDADO",R5)))</formula>
    </cfRule>
  </conditionalFormatting>
  <conditionalFormatting sqref="Q6">
    <cfRule type="containsText" dxfId="1256" priority="324" operator="containsText" text="TERMINADO">
      <formula>NOT(ISERROR(SEARCH("TERMINADO",Q6)))</formula>
    </cfRule>
  </conditionalFormatting>
  <conditionalFormatting sqref="Q6">
    <cfRule type="cellIs" dxfId="1255" priority="323" operator="equal">
      <formula>"DESIERTA"</formula>
    </cfRule>
  </conditionalFormatting>
  <conditionalFormatting sqref="R6">
    <cfRule type="containsText" dxfId="1254" priority="322" operator="containsText" text="LIQUIDADO">
      <formula>NOT(ISERROR(SEARCH("LIQUIDADO",R6)))</formula>
    </cfRule>
  </conditionalFormatting>
  <conditionalFormatting sqref="Q7">
    <cfRule type="containsText" dxfId="1253" priority="321" operator="containsText" text="TERMINADO">
      <formula>NOT(ISERROR(SEARCH("TERMINADO",Q7)))</formula>
    </cfRule>
  </conditionalFormatting>
  <conditionalFormatting sqref="Q7">
    <cfRule type="cellIs" dxfId="1252" priority="320" operator="equal">
      <formula>"DESIERTA"</formula>
    </cfRule>
  </conditionalFormatting>
  <conditionalFormatting sqref="R7">
    <cfRule type="containsText" dxfId="1251" priority="319" operator="containsText" text="LIQUIDADO">
      <formula>NOT(ISERROR(SEARCH("LIQUIDADO",R7)))</formula>
    </cfRule>
  </conditionalFormatting>
  <conditionalFormatting sqref="Q8">
    <cfRule type="containsText" dxfId="1250" priority="318" operator="containsText" text="TERMINADO">
      <formula>NOT(ISERROR(SEARCH("TERMINADO",Q8)))</formula>
    </cfRule>
  </conditionalFormatting>
  <conditionalFormatting sqref="Q8">
    <cfRule type="cellIs" dxfId="1249" priority="317" operator="equal">
      <formula>"DESIERTA"</formula>
    </cfRule>
  </conditionalFormatting>
  <conditionalFormatting sqref="R8">
    <cfRule type="containsText" dxfId="1248" priority="316" operator="containsText" text="LIQUIDADO">
      <formula>NOT(ISERROR(SEARCH("LIQUIDADO",R8)))</formula>
    </cfRule>
  </conditionalFormatting>
  <conditionalFormatting sqref="Q9">
    <cfRule type="containsText" dxfId="1247" priority="315" operator="containsText" text="TERMINADO">
      <formula>NOT(ISERROR(SEARCH("TERMINADO",Q9)))</formula>
    </cfRule>
  </conditionalFormatting>
  <conditionalFormatting sqref="Q9">
    <cfRule type="cellIs" dxfId="1246" priority="314" operator="equal">
      <formula>"DESIERTA"</formula>
    </cfRule>
  </conditionalFormatting>
  <conditionalFormatting sqref="R9">
    <cfRule type="containsText" dxfId="1245" priority="313" operator="containsText" text="LIQUIDADO">
      <formula>NOT(ISERROR(SEARCH("LIQUIDADO",R9)))</formula>
    </cfRule>
  </conditionalFormatting>
  <conditionalFormatting sqref="Q10">
    <cfRule type="containsText" dxfId="1244" priority="312" operator="containsText" text="TERMINADO">
      <formula>NOT(ISERROR(SEARCH("TERMINADO",Q10)))</formula>
    </cfRule>
  </conditionalFormatting>
  <conditionalFormatting sqref="Q10">
    <cfRule type="cellIs" dxfId="1243" priority="311" operator="equal">
      <formula>"DESIERTA"</formula>
    </cfRule>
  </conditionalFormatting>
  <conditionalFormatting sqref="R10">
    <cfRule type="containsText" dxfId="1242" priority="310" operator="containsText" text="LIQUIDADO">
      <formula>NOT(ISERROR(SEARCH("LIQUIDADO",R10)))</formula>
    </cfRule>
  </conditionalFormatting>
  <conditionalFormatting sqref="Q11">
    <cfRule type="containsText" dxfId="1241" priority="309" operator="containsText" text="TERMINADO">
      <formula>NOT(ISERROR(SEARCH("TERMINADO",Q11)))</formula>
    </cfRule>
  </conditionalFormatting>
  <conditionalFormatting sqref="Q11">
    <cfRule type="cellIs" dxfId="1240" priority="308" operator="equal">
      <formula>"DESIERTA"</formula>
    </cfRule>
  </conditionalFormatting>
  <conditionalFormatting sqref="R11">
    <cfRule type="containsText" dxfId="1239" priority="307" operator="containsText" text="LIQUIDADO">
      <formula>NOT(ISERROR(SEARCH("LIQUIDADO",R11)))</formula>
    </cfRule>
  </conditionalFormatting>
  <conditionalFormatting sqref="Q12">
    <cfRule type="containsText" dxfId="1238" priority="306" operator="containsText" text="TERMINADO">
      <formula>NOT(ISERROR(SEARCH("TERMINADO",Q12)))</formula>
    </cfRule>
  </conditionalFormatting>
  <conditionalFormatting sqref="Q12">
    <cfRule type="cellIs" dxfId="1237" priority="305" operator="equal">
      <formula>"DESIERTA"</formula>
    </cfRule>
  </conditionalFormatting>
  <conditionalFormatting sqref="R12">
    <cfRule type="containsText" dxfId="1236" priority="304" operator="containsText" text="LIQUIDADO">
      <formula>NOT(ISERROR(SEARCH("LIQUIDADO",R12)))</formula>
    </cfRule>
  </conditionalFormatting>
  <conditionalFormatting sqref="Q13:Q15">
    <cfRule type="containsText" dxfId="1235" priority="303" operator="containsText" text="TERMINADO">
      <formula>NOT(ISERROR(SEARCH("TERMINADO",Q13)))</formula>
    </cfRule>
  </conditionalFormatting>
  <conditionalFormatting sqref="Q13:Q15">
    <cfRule type="cellIs" dxfId="1234" priority="302" operator="equal">
      <formula>"DESIERTA"</formula>
    </cfRule>
  </conditionalFormatting>
  <conditionalFormatting sqref="R13:R15">
    <cfRule type="containsText" dxfId="1233" priority="301" operator="containsText" text="LIQUIDADO">
      <formula>NOT(ISERROR(SEARCH("LIQUIDADO",R13)))</formula>
    </cfRule>
  </conditionalFormatting>
  <conditionalFormatting sqref="Q16">
    <cfRule type="containsText" dxfId="1232" priority="300" operator="containsText" text="TERMINADO">
      <formula>NOT(ISERROR(SEARCH("TERMINADO",Q16)))</formula>
    </cfRule>
  </conditionalFormatting>
  <conditionalFormatting sqref="Q16">
    <cfRule type="cellIs" dxfId="1231" priority="299" operator="equal">
      <formula>"DESIERTA"</formula>
    </cfRule>
  </conditionalFormatting>
  <conditionalFormatting sqref="R16">
    <cfRule type="containsText" dxfId="1230" priority="298" operator="containsText" text="LIQUIDADO">
      <formula>NOT(ISERROR(SEARCH("LIQUIDADO",R16)))</formula>
    </cfRule>
  </conditionalFormatting>
  <conditionalFormatting sqref="Q17">
    <cfRule type="containsText" dxfId="1229" priority="297" operator="containsText" text="TERMINADO">
      <formula>NOT(ISERROR(SEARCH("TERMINADO",Q17)))</formula>
    </cfRule>
  </conditionalFormatting>
  <conditionalFormatting sqref="Q17">
    <cfRule type="cellIs" dxfId="1228" priority="296" operator="equal">
      <formula>"DESIERTA"</formula>
    </cfRule>
  </conditionalFormatting>
  <conditionalFormatting sqref="R17">
    <cfRule type="containsText" dxfId="1227" priority="295" operator="containsText" text="LIQUIDADO">
      <formula>NOT(ISERROR(SEARCH("LIQUIDADO",R17)))</formula>
    </cfRule>
  </conditionalFormatting>
  <conditionalFormatting sqref="Q18">
    <cfRule type="containsText" dxfId="1226" priority="294" operator="containsText" text="TERMINADO">
      <formula>NOT(ISERROR(SEARCH("TERMINADO",Q18)))</formula>
    </cfRule>
  </conditionalFormatting>
  <conditionalFormatting sqref="Q18">
    <cfRule type="cellIs" dxfId="1225" priority="293" operator="equal">
      <formula>"DESIERTA"</formula>
    </cfRule>
  </conditionalFormatting>
  <conditionalFormatting sqref="R18">
    <cfRule type="containsText" dxfId="1224" priority="292" operator="containsText" text="LIQUIDADO">
      <formula>NOT(ISERROR(SEARCH("LIQUIDADO",R18)))</formula>
    </cfRule>
  </conditionalFormatting>
  <conditionalFormatting sqref="Q20">
    <cfRule type="containsText" dxfId="1223" priority="288" operator="containsText" text="TERMINADO">
      <formula>NOT(ISERROR(SEARCH("TERMINADO",Q20)))</formula>
    </cfRule>
  </conditionalFormatting>
  <conditionalFormatting sqref="Q20">
    <cfRule type="cellIs" dxfId="1222" priority="287" operator="equal">
      <formula>"DESIERTA"</formula>
    </cfRule>
  </conditionalFormatting>
  <conditionalFormatting sqref="R20">
    <cfRule type="containsText" dxfId="1221" priority="286" operator="containsText" text="LIQUIDADO">
      <formula>NOT(ISERROR(SEARCH("LIQUIDADO",R20)))</formula>
    </cfRule>
  </conditionalFormatting>
  <conditionalFormatting sqref="Q21">
    <cfRule type="containsText" dxfId="1220" priority="285" operator="containsText" text="TERMINADO">
      <formula>NOT(ISERROR(SEARCH("TERMINADO",Q21)))</formula>
    </cfRule>
  </conditionalFormatting>
  <conditionalFormatting sqref="Q21">
    <cfRule type="cellIs" dxfId="1219" priority="284" operator="equal">
      <formula>"DESIERTA"</formula>
    </cfRule>
  </conditionalFormatting>
  <conditionalFormatting sqref="R21">
    <cfRule type="containsText" dxfId="1218" priority="283" operator="containsText" text="LIQUIDADO">
      <formula>NOT(ISERROR(SEARCH("LIQUIDADO",R21)))</formula>
    </cfRule>
  </conditionalFormatting>
  <conditionalFormatting sqref="Q22">
    <cfRule type="containsText" dxfId="1217" priority="282" operator="containsText" text="TERMINADO">
      <formula>NOT(ISERROR(SEARCH("TERMINADO",Q22)))</formula>
    </cfRule>
  </conditionalFormatting>
  <conditionalFormatting sqref="Q22">
    <cfRule type="cellIs" dxfId="1216" priority="281" operator="equal">
      <formula>"DESIERTA"</formula>
    </cfRule>
  </conditionalFormatting>
  <conditionalFormatting sqref="R22">
    <cfRule type="containsText" dxfId="1215" priority="280" operator="containsText" text="LIQUIDADO">
      <formula>NOT(ISERROR(SEARCH("LIQUIDADO",R22)))</formula>
    </cfRule>
  </conditionalFormatting>
  <conditionalFormatting sqref="Q24">
    <cfRule type="containsText" dxfId="1214" priority="279" operator="containsText" text="TERMINADO">
      <formula>NOT(ISERROR(SEARCH("TERMINADO",Q24)))</formula>
    </cfRule>
  </conditionalFormatting>
  <conditionalFormatting sqref="Q24">
    <cfRule type="cellIs" dxfId="1213" priority="278" operator="equal">
      <formula>"DESIERTA"</formula>
    </cfRule>
  </conditionalFormatting>
  <conditionalFormatting sqref="R24">
    <cfRule type="containsText" dxfId="1212" priority="277" operator="containsText" text="LIQUIDADO">
      <formula>NOT(ISERROR(SEARCH("LIQUIDADO",R24)))</formula>
    </cfRule>
  </conditionalFormatting>
  <conditionalFormatting sqref="Q25">
    <cfRule type="containsText" dxfId="1211" priority="276" operator="containsText" text="TERMINADO">
      <formula>NOT(ISERROR(SEARCH("TERMINADO",Q25)))</formula>
    </cfRule>
  </conditionalFormatting>
  <conditionalFormatting sqref="Q25">
    <cfRule type="cellIs" dxfId="1210" priority="275" operator="equal">
      <formula>"DESIERTA"</formula>
    </cfRule>
  </conditionalFormatting>
  <conditionalFormatting sqref="R25">
    <cfRule type="containsText" dxfId="1209" priority="274" operator="containsText" text="LIQUIDADO">
      <formula>NOT(ISERROR(SEARCH("LIQUIDADO",R25)))</formula>
    </cfRule>
  </conditionalFormatting>
  <conditionalFormatting sqref="Q26">
    <cfRule type="containsText" dxfId="1208" priority="273" operator="containsText" text="TERMINADO">
      <formula>NOT(ISERROR(SEARCH("TERMINADO",Q26)))</formula>
    </cfRule>
  </conditionalFormatting>
  <conditionalFormatting sqref="Q26">
    <cfRule type="cellIs" dxfId="1207" priority="272" operator="equal">
      <formula>"DESIERTA"</formula>
    </cfRule>
  </conditionalFormatting>
  <conditionalFormatting sqref="R26">
    <cfRule type="containsText" dxfId="1206" priority="271" operator="containsText" text="LIQUIDADO">
      <formula>NOT(ISERROR(SEARCH("LIQUIDADO",R26)))</formula>
    </cfRule>
  </conditionalFormatting>
  <conditionalFormatting sqref="Q19">
    <cfRule type="containsText" dxfId="1205" priority="270" operator="containsText" text="TERMINADO">
      <formula>NOT(ISERROR(SEARCH("TERMINADO",Q19)))</formula>
    </cfRule>
  </conditionalFormatting>
  <conditionalFormatting sqref="Q19">
    <cfRule type="cellIs" dxfId="1204" priority="269" operator="equal">
      <formula>"DESIERTA"</formula>
    </cfRule>
  </conditionalFormatting>
  <conditionalFormatting sqref="R19">
    <cfRule type="containsText" dxfId="1203" priority="268" operator="containsText" text="LIQUIDADO">
      <formula>NOT(ISERROR(SEARCH("LIQUIDADO",R19)))</formula>
    </cfRule>
  </conditionalFormatting>
  <conditionalFormatting sqref="Q41">
    <cfRule type="containsText" dxfId="1202" priority="267" operator="containsText" text="TERMINADO">
      <formula>NOT(ISERROR(SEARCH("TERMINADO",Q41)))</formula>
    </cfRule>
  </conditionalFormatting>
  <conditionalFormatting sqref="Q41">
    <cfRule type="cellIs" dxfId="1201" priority="266" operator="equal">
      <formula>"DESIERTA"</formula>
    </cfRule>
  </conditionalFormatting>
  <conditionalFormatting sqref="R41">
    <cfRule type="containsText" dxfId="1200" priority="265" operator="containsText" text="LIQUIDADO">
      <formula>NOT(ISERROR(SEARCH("LIQUIDADO",R41)))</formula>
    </cfRule>
  </conditionalFormatting>
  <conditionalFormatting sqref="Q45">
    <cfRule type="containsText" dxfId="1199" priority="264" operator="containsText" text="TERMINADO">
      <formula>NOT(ISERROR(SEARCH("TERMINADO",Q45)))</formula>
    </cfRule>
  </conditionalFormatting>
  <conditionalFormatting sqref="Q45">
    <cfRule type="cellIs" dxfId="1198" priority="263" operator="equal">
      <formula>"DESIERTA"</formula>
    </cfRule>
  </conditionalFormatting>
  <conditionalFormatting sqref="R45">
    <cfRule type="containsText" dxfId="1197" priority="262" operator="containsText" text="LIQUIDADO">
      <formula>NOT(ISERROR(SEARCH("LIQUIDADO",R45)))</formula>
    </cfRule>
  </conditionalFormatting>
  <conditionalFormatting sqref="Q46">
    <cfRule type="containsText" dxfId="1196" priority="261" operator="containsText" text="TERMINADO">
      <formula>NOT(ISERROR(SEARCH("TERMINADO",Q46)))</formula>
    </cfRule>
  </conditionalFormatting>
  <conditionalFormatting sqref="Q46">
    <cfRule type="cellIs" dxfId="1195" priority="260" operator="equal">
      <formula>"DESIERTA"</formula>
    </cfRule>
  </conditionalFormatting>
  <conditionalFormatting sqref="R46">
    <cfRule type="containsText" dxfId="1194" priority="259" operator="containsText" text="LIQUIDADO">
      <formula>NOT(ISERROR(SEARCH("LIQUIDADO",R46)))</formula>
    </cfRule>
  </conditionalFormatting>
  <conditionalFormatting sqref="Q51">
    <cfRule type="containsText" dxfId="1193" priority="258" operator="containsText" text="TERMINADO">
      <formula>NOT(ISERROR(SEARCH("TERMINADO",Q51)))</formula>
    </cfRule>
  </conditionalFormatting>
  <conditionalFormatting sqref="Q51">
    <cfRule type="cellIs" dxfId="1192" priority="257" operator="equal">
      <formula>"DESIERTA"</formula>
    </cfRule>
  </conditionalFormatting>
  <conditionalFormatting sqref="R51">
    <cfRule type="containsText" dxfId="1191" priority="256" operator="containsText" text="LIQUIDADO">
      <formula>NOT(ISERROR(SEARCH("LIQUIDADO",R51)))</formula>
    </cfRule>
  </conditionalFormatting>
  <conditionalFormatting sqref="Q56">
    <cfRule type="containsText" dxfId="1190" priority="255" operator="containsText" text="TERMINADO">
      <formula>NOT(ISERROR(SEARCH("TERMINADO",Q56)))</formula>
    </cfRule>
  </conditionalFormatting>
  <conditionalFormatting sqref="Q56">
    <cfRule type="cellIs" dxfId="1189" priority="254" operator="equal">
      <formula>"DESIERTA"</formula>
    </cfRule>
  </conditionalFormatting>
  <conditionalFormatting sqref="R56">
    <cfRule type="containsText" dxfId="1188" priority="253" operator="containsText" text="LIQUIDADO">
      <formula>NOT(ISERROR(SEARCH("LIQUIDADO",R56)))</formula>
    </cfRule>
  </conditionalFormatting>
  <conditionalFormatting sqref="Q57">
    <cfRule type="containsText" dxfId="1187" priority="252" operator="containsText" text="TERMINADO">
      <formula>NOT(ISERROR(SEARCH("TERMINADO",Q57)))</formula>
    </cfRule>
  </conditionalFormatting>
  <conditionalFormatting sqref="Q57">
    <cfRule type="cellIs" dxfId="1186" priority="251" operator="equal">
      <formula>"DESIERTA"</formula>
    </cfRule>
  </conditionalFormatting>
  <conditionalFormatting sqref="R57">
    <cfRule type="containsText" dxfId="1185" priority="250" operator="containsText" text="LIQUIDADO">
      <formula>NOT(ISERROR(SEARCH("LIQUIDADO",R57)))</formula>
    </cfRule>
  </conditionalFormatting>
  <conditionalFormatting sqref="Q70">
    <cfRule type="containsText" dxfId="1184" priority="249" operator="containsText" text="TERMINADO">
      <formula>NOT(ISERROR(SEARCH("TERMINADO",Q70)))</formula>
    </cfRule>
  </conditionalFormatting>
  <conditionalFormatting sqref="Q70">
    <cfRule type="cellIs" dxfId="1183" priority="248" operator="equal">
      <formula>"DESIERTA"</formula>
    </cfRule>
  </conditionalFormatting>
  <conditionalFormatting sqref="R70">
    <cfRule type="containsText" dxfId="1182" priority="247" operator="containsText" text="LIQUIDADO">
      <formula>NOT(ISERROR(SEARCH("LIQUIDADO",R70)))</formula>
    </cfRule>
  </conditionalFormatting>
  <conditionalFormatting sqref="Q44">
    <cfRule type="containsText" dxfId="1181" priority="246" operator="containsText" text="TERMINADO">
      <formula>NOT(ISERROR(SEARCH("TERMINADO",Q44)))</formula>
    </cfRule>
  </conditionalFormatting>
  <conditionalFormatting sqref="Q44">
    <cfRule type="cellIs" dxfId="1180" priority="245" operator="equal">
      <formula>"DESIERTA"</formula>
    </cfRule>
  </conditionalFormatting>
  <conditionalFormatting sqref="R44">
    <cfRule type="containsText" dxfId="1179" priority="244" operator="containsText" text="LIQUIDADO">
      <formula>NOT(ISERROR(SEARCH("LIQUIDADO",R44)))</formula>
    </cfRule>
  </conditionalFormatting>
  <conditionalFormatting sqref="Q49">
    <cfRule type="containsText" dxfId="1178" priority="243" operator="containsText" text="TERMINADO">
      <formula>NOT(ISERROR(SEARCH("TERMINADO",Q49)))</formula>
    </cfRule>
  </conditionalFormatting>
  <conditionalFormatting sqref="Q49">
    <cfRule type="cellIs" dxfId="1177" priority="242" operator="equal">
      <formula>"DESIERTA"</formula>
    </cfRule>
  </conditionalFormatting>
  <conditionalFormatting sqref="R49">
    <cfRule type="containsText" dxfId="1176" priority="241" operator="containsText" text="LIQUIDADO">
      <formula>NOT(ISERROR(SEARCH("LIQUIDADO",R49)))</formula>
    </cfRule>
  </conditionalFormatting>
  <conditionalFormatting sqref="Q50">
    <cfRule type="containsText" dxfId="1175" priority="240" operator="containsText" text="TERMINADO">
      <formula>NOT(ISERROR(SEARCH("TERMINADO",Q50)))</formula>
    </cfRule>
  </conditionalFormatting>
  <conditionalFormatting sqref="Q50">
    <cfRule type="cellIs" dxfId="1174" priority="239" operator="equal">
      <formula>"DESIERTA"</formula>
    </cfRule>
  </conditionalFormatting>
  <conditionalFormatting sqref="R50">
    <cfRule type="containsText" dxfId="1173" priority="238" operator="containsText" text="LIQUIDADO">
      <formula>NOT(ISERROR(SEARCH("LIQUIDADO",R50)))</formula>
    </cfRule>
  </conditionalFormatting>
  <conditionalFormatting sqref="Q58">
    <cfRule type="containsText" dxfId="1172" priority="237" operator="containsText" text="TERMINADO">
      <formula>NOT(ISERROR(SEARCH("TERMINADO",Q58)))</formula>
    </cfRule>
  </conditionalFormatting>
  <conditionalFormatting sqref="Q58">
    <cfRule type="cellIs" dxfId="1171" priority="236" operator="equal">
      <formula>"DESIERTA"</formula>
    </cfRule>
  </conditionalFormatting>
  <conditionalFormatting sqref="R58">
    <cfRule type="containsText" dxfId="1170" priority="235" operator="containsText" text="LIQUIDADO">
      <formula>NOT(ISERROR(SEARCH("LIQUIDADO",R58)))</formula>
    </cfRule>
  </conditionalFormatting>
  <conditionalFormatting sqref="Q59">
    <cfRule type="containsText" dxfId="1169" priority="234" operator="containsText" text="TERMINADO">
      <formula>NOT(ISERROR(SEARCH("TERMINADO",Q59)))</formula>
    </cfRule>
  </conditionalFormatting>
  <conditionalFormatting sqref="Q59">
    <cfRule type="cellIs" dxfId="1168" priority="233" operator="equal">
      <formula>"DESIERTA"</formula>
    </cfRule>
  </conditionalFormatting>
  <conditionalFormatting sqref="R59">
    <cfRule type="containsText" dxfId="1167" priority="232" operator="containsText" text="LIQUIDADO">
      <formula>NOT(ISERROR(SEARCH("LIQUIDADO",R59)))</formula>
    </cfRule>
  </conditionalFormatting>
  <conditionalFormatting sqref="Q60">
    <cfRule type="containsText" dxfId="1166" priority="231" operator="containsText" text="TERMINADO">
      <formula>NOT(ISERROR(SEARCH("TERMINADO",Q60)))</formula>
    </cfRule>
  </conditionalFormatting>
  <conditionalFormatting sqref="Q60">
    <cfRule type="cellIs" dxfId="1165" priority="230" operator="equal">
      <formula>"DESIERTA"</formula>
    </cfRule>
  </conditionalFormatting>
  <conditionalFormatting sqref="R60">
    <cfRule type="containsText" dxfId="1164" priority="229" operator="containsText" text="LIQUIDADO">
      <formula>NOT(ISERROR(SEARCH("LIQUIDADO",R60)))</formula>
    </cfRule>
  </conditionalFormatting>
  <conditionalFormatting sqref="R61">
    <cfRule type="containsText" dxfId="1163" priority="228" operator="containsText" text="LIQUIDADO">
      <formula>NOT(ISERROR(SEARCH("LIQUIDADO",R61)))</formula>
    </cfRule>
  </conditionalFormatting>
  <conditionalFormatting sqref="Q63">
    <cfRule type="containsText" dxfId="1162" priority="227" operator="containsText" text="TERMINADO">
      <formula>NOT(ISERROR(SEARCH("TERMINADO",Q63)))</formula>
    </cfRule>
  </conditionalFormatting>
  <conditionalFormatting sqref="Q63">
    <cfRule type="cellIs" dxfId="1161" priority="226" operator="equal">
      <formula>"DESIERTA"</formula>
    </cfRule>
  </conditionalFormatting>
  <conditionalFormatting sqref="R63">
    <cfRule type="containsText" dxfId="1160" priority="225" operator="containsText" text="LIQUIDADO">
      <formula>NOT(ISERROR(SEARCH("LIQUIDADO",R63)))</formula>
    </cfRule>
  </conditionalFormatting>
  <conditionalFormatting sqref="Q66">
    <cfRule type="containsText" dxfId="1159" priority="224" operator="containsText" text="TERMINADO">
      <formula>NOT(ISERROR(SEARCH("TERMINADO",Q66)))</formula>
    </cfRule>
  </conditionalFormatting>
  <conditionalFormatting sqref="Q66">
    <cfRule type="cellIs" dxfId="1158" priority="223" operator="equal">
      <formula>"DESIERTA"</formula>
    </cfRule>
  </conditionalFormatting>
  <conditionalFormatting sqref="R66">
    <cfRule type="containsText" dxfId="1157" priority="222" operator="containsText" text="LIQUIDADO">
      <formula>NOT(ISERROR(SEARCH("LIQUIDADO",R66)))</formula>
    </cfRule>
  </conditionalFormatting>
  <conditionalFormatting sqref="Q29">
    <cfRule type="containsText" dxfId="1156" priority="221" operator="containsText" text="TERMINADO">
      <formula>NOT(ISERROR(SEARCH("TERMINADO",Q29)))</formula>
    </cfRule>
  </conditionalFormatting>
  <conditionalFormatting sqref="Q29">
    <cfRule type="cellIs" dxfId="1155" priority="220" operator="equal">
      <formula>"DESIERTA"</formula>
    </cfRule>
  </conditionalFormatting>
  <conditionalFormatting sqref="R29">
    <cfRule type="containsText" dxfId="1154" priority="219" operator="containsText" text="LIQUIDADO">
      <formula>NOT(ISERROR(SEARCH("LIQUIDADO",R29)))</formula>
    </cfRule>
  </conditionalFormatting>
  <conditionalFormatting sqref="Q33">
    <cfRule type="containsText" dxfId="1153" priority="218" operator="containsText" text="TERMINADO">
      <formula>NOT(ISERROR(SEARCH("TERMINADO",Q33)))</formula>
    </cfRule>
  </conditionalFormatting>
  <conditionalFormatting sqref="Q33">
    <cfRule type="cellIs" dxfId="1152" priority="217" operator="equal">
      <formula>"DESIERTA"</formula>
    </cfRule>
  </conditionalFormatting>
  <conditionalFormatting sqref="R33">
    <cfRule type="containsText" dxfId="1151" priority="216" operator="containsText" text="LIQUIDADO">
      <formula>NOT(ISERROR(SEARCH("LIQUIDADO",R33)))</formula>
    </cfRule>
  </conditionalFormatting>
  <conditionalFormatting sqref="Q42">
    <cfRule type="containsText" dxfId="1150" priority="215" operator="containsText" text="TERMINADO">
      <formula>NOT(ISERROR(SEARCH("TERMINADO",Q42)))</formula>
    </cfRule>
  </conditionalFormatting>
  <conditionalFormatting sqref="Q42">
    <cfRule type="cellIs" dxfId="1149" priority="214" operator="equal">
      <formula>"DESIERTA"</formula>
    </cfRule>
  </conditionalFormatting>
  <conditionalFormatting sqref="R42">
    <cfRule type="containsText" dxfId="1148" priority="213" operator="containsText" text="LIQUIDADO">
      <formula>NOT(ISERROR(SEARCH("LIQUIDADO",R42)))</formula>
    </cfRule>
  </conditionalFormatting>
  <conditionalFormatting sqref="Q30">
    <cfRule type="containsText" dxfId="1147" priority="212" operator="containsText" text="TERMINADO">
      <formula>NOT(ISERROR(SEARCH("TERMINADO",Q30)))</formula>
    </cfRule>
  </conditionalFormatting>
  <conditionalFormatting sqref="Q30">
    <cfRule type="cellIs" dxfId="1146" priority="211" operator="equal">
      <formula>"DESIERTA"</formula>
    </cfRule>
  </conditionalFormatting>
  <conditionalFormatting sqref="R30">
    <cfRule type="containsText" dxfId="1145" priority="210" operator="containsText" text="LIQUIDADO">
      <formula>NOT(ISERROR(SEARCH("LIQUIDADO",R30)))</formula>
    </cfRule>
  </conditionalFormatting>
  <conditionalFormatting sqref="Q34">
    <cfRule type="containsText" dxfId="1144" priority="209" operator="containsText" text="TERMINADO">
      <formula>NOT(ISERROR(SEARCH("TERMINADO",Q34)))</formula>
    </cfRule>
  </conditionalFormatting>
  <conditionalFormatting sqref="Q34">
    <cfRule type="cellIs" dxfId="1143" priority="208" operator="equal">
      <formula>"DESIERTA"</formula>
    </cfRule>
  </conditionalFormatting>
  <conditionalFormatting sqref="R34">
    <cfRule type="containsText" dxfId="1142" priority="207" operator="containsText" text="LIQUIDADO">
      <formula>NOT(ISERROR(SEARCH("LIQUIDADO",R34)))</formula>
    </cfRule>
  </conditionalFormatting>
  <conditionalFormatting sqref="Q37:Q38">
    <cfRule type="containsText" dxfId="1141" priority="206" operator="containsText" text="TERMINADO">
      <formula>NOT(ISERROR(SEARCH("TERMINADO",Q37)))</formula>
    </cfRule>
  </conditionalFormatting>
  <conditionalFormatting sqref="Q37:Q38">
    <cfRule type="cellIs" dxfId="1140" priority="205" operator="equal">
      <formula>"DESIERTA"</formula>
    </cfRule>
  </conditionalFormatting>
  <conditionalFormatting sqref="R37:R38">
    <cfRule type="containsText" dxfId="1139" priority="204" operator="containsText" text="LIQUIDADO">
      <formula>NOT(ISERROR(SEARCH("LIQUIDADO",R37)))</formula>
    </cfRule>
  </conditionalFormatting>
  <conditionalFormatting sqref="Q35">
    <cfRule type="containsText" dxfId="1138" priority="203" operator="containsText" text="TERMINADO">
      <formula>NOT(ISERROR(SEARCH("TERMINADO",Q35)))</formula>
    </cfRule>
  </conditionalFormatting>
  <conditionalFormatting sqref="Q35">
    <cfRule type="cellIs" dxfId="1137" priority="202" operator="equal">
      <formula>"DESIERTA"</formula>
    </cfRule>
  </conditionalFormatting>
  <conditionalFormatting sqref="R35">
    <cfRule type="containsText" dxfId="1136" priority="201" operator="containsText" text="LIQUIDADO">
      <formula>NOT(ISERROR(SEARCH("LIQUIDADO",R35)))</formula>
    </cfRule>
  </conditionalFormatting>
  <conditionalFormatting sqref="Q52">
    <cfRule type="containsText" dxfId="1135" priority="200" operator="containsText" text="TERMINADO">
      <formula>NOT(ISERROR(SEARCH("TERMINADO",Q52)))</formula>
    </cfRule>
  </conditionalFormatting>
  <conditionalFormatting sqref="Q52">
    <cfRule type="cellIs" dxfId="1134" priority="199" operator="equal">
      <formula>"DESIERTA"</formula>
    </cfRule>
  </conditionalFormatting>
  <conditionalFormatting sqref="R52">
    <cfRule type="containsText" dxfId="1133" priority="198" operator="containsText" text="LIQUIDADO">
      <formula>NOT(ISERROR(SEARCH("LIQUIDADO",R52)))</formula>
    </cfRule>
  </conditionalFormatting>
  <conditionalFormatting sqref="Q53">
    <cfRule type="containsText" dxfId="1132" priority="197" operator="containsText" text="TERMINADO">
      <formula>NOT(ISERROR(SEARCH("TERMINADO",Q53)))</formula>
    </cfRule>
  </conditionalFormatting>
  <conditionalFormatting sqref="Q53">
    <cfRule type="cellIs" dxfId="1131" priority="196" operator="equal">
      <formula>"DESIERTA"</formula>
    </cfRule>
  </conditionalFormatting>
  <conditionalFormatting sqref="R53">
    <cfRule type="containsText" dxfId="1130" priority="195" operator="containsText" text="LIQUIDADO">
      <formula>NOT(ISERROR(SEARCH("LIQUIDADO",R53)))</formula>
    </cfRule>
  </conditionalFormatting>
  <conditionalFormatting sqref="Q54">
    <cfRule type="containsText" dxfId="1129" priority="194" operator="containsText" text="TERMINADO">
      <formula>NOT(ISERROR(SEARCH("TERMINADO",Q54)))</formula>
    </cfRule>
  </conditionalFormatting>
  <conditionalFormatting sqref="Q54">
    <cfRule type="cellIs" dxfId="1128" priority="193" operator="equal">
      <formula>"DESIERTA"</formula>
    </cfRule>
  </conditionalFormatting>
  <conditionalFormatting sqref="R54">
    <cfRule type="containsText" dxfId="1127" priority="192" operator="containsText" text="LIQUIDADO">
      <formula>NOT(ISERROR(SEARCH("LIQUIDADO",R54)))</formula>
    </cfRule>
  </conditionalFormatting>
  <conditionalFormatting sqref="Q55">
    <cfRule type="containsText" dxfId="1126" priority="191" operator="containsText" text="TERMINADO">
      <formula>NOT(ISERROR(SEARCH("TERMINADO",Q55)))</formula>
    </cfRule>
  </conditionalFormatting>
  <conditionalFormatting sqref="Q55">
    <cfRule type="cellIs" dxfId="1125" priority="190" operator="equal">
      <formula>"DESIERTA"</formula>
    </cfRule>
  </conditionalFormatting>
  <conditionalFormatting sqref="R55">
    <cfRule type="containsText" dxfId="1124" priority="189" operator="containsText" text="LIQUIDADO">
      <formula>NOT(ISERROR(SEARCH("LIQUIDADO",R55)))</formula>
    </cfRule>
  </conditionalFormatting>
  <conditionalFormatting sqref="Q68">
    <cfRule type="containsText" dxfId="1123" priority="188" operator="containsText" text="TERMINADO">
      <formula>NOT(ISERROR(SEARCH("TERMINADO",Q68)))</formula>
    </cfRule>
  </conditionalFormatting>
  <conditionalFormatting sqref="Q68">
    <cfRule type="cellIs" dxfId="1122" priority="187" operator="equal">
      <formula>"DESIERTA"</formula>
    </cfRule>
  </conditionalFormatting>
  <conditionalFormatting sqref="R68">
    <cfRule type="containsText" dxfId="1121" priority="186" operator="containsText" text="LIQUIDADO">
      <formula>NOT(ISERROR(SEARCH("LIQUIDADO",R68)))</formula>
    </cfRule>
  </conditionalFormatting>
  <conditionalFormatting sqref="Q69">
    <cfRule type="containsText" dxfId="1120" priority="185" operator="containsText" text="TERMINADO">
      <formula>NOT(ISERROR(SEARCH("TERMINADO",Q69)))</formula>
    </cfRule>
  </conditionalFormatting>
  <conditionalFormatting sqref="Q69">
    <cfRule type="cellIs" dxfId="1119" priority="184" operator="equal">
      <formula>"DESIERTA"</formula>
    </cfRule>
  </conditionalFormatting>
  <conditionalFormatting sqref="R69">
    <cfRule type="containsText" dxfId="1118" priority="183" operator="containsText" text="LIQUIDADO">
      <formula>NOT(ISERROR(SEARCH("LIQUIDADO",R69)))</formula>
    </cfRule>
  </conditionalFormatting>
  <conditionalFormatting sqref="Q23">
    <cfRule type="containsText" dxfId="1117" priority="182" operator="containsText" text="TERMINADO">
      <formula>NOT(ISERROR(SEARCH("TERMINADO",Q23)))</formula>
    </cfRule>
  </conditionalFormatting>
  <conditionalFormatting sqref="Q23">
    <cfRule type="cellIs" dxfId="1116" priority="181" operator="equal">
      <formula>"DESIERTA"</formula>
    </cfRule>
  </conditionalFormatting>
  <conditionalFormatting sqref="R23">
    <cfRule type="containsText" dxfId="1115" priority="180" operator="containsText" text="LIQUIDADO">
      <formula>NOT(ISERROR(SEARCH("LIQUIDADO",R23)))</formula>
    </cfRule>
  </conditionalFormatting>
  <conditionalFormatting sqref="Q27">
    <cfRule type="containsText" dxfId="1114" priority="179" operator="containsText" text="TERMINADO">
      <formula>NOT(ISERROR(SEARCH("TERMINADO",Q27)))</formula>
    </cfRule>
  </conditionalFormatting>
  <conditionalFormatting sqref="Q27">
    <cfRule type="cellIs" dxfId="1113" priority="178" operator="equal">
      <formula>"DESIERTA"</formula>
    </cfRule>
  </conditionalFormatting>
  <conditionalFormatting sqref="R27">
    <cfRule type="containsText" dxfId="1112" priority="177" operator="containsText" text="LIQUIDADO">
      <formula>NOT(ISERROR(SEARCH("LIQUIDADO",R27)))</formula>
    </cfRule>
  </conditionalFormatting>
  <conditionalFormatting sqref="Q31">
    <cfRule type="containsText" dxfId="1111" priority="176" operator="containsText" text="TERMINADO">
      <formula>NOT(ISERROR(SEARCH("TERMINADO",Q31)))</formula>
    </cfRule>
  </conditionalFormatting>
  <conditionalFormatting sqref="Q31">
    <cfRule type="cellIs" dxfId="1110" priority="175" operator="equal">
      <formula>"DESIERTA"</formula>
    </cfRule>
  </conditionalFormatting>
  <conditionalFormatting sqref="R31">
    <cfRule type="containsText" dxfId="1109" priority="174" operator="containsText" text="LIQUIDADO">
      <formula>NOT(ISERROR(SEARCH("LIQUIDADO",R31)))</formula>
    </cfRule>
  </conditionalFormatting>
  <conditionalFormatting sqref="Q36">
    <cfRule type="containsText" dxfId="1108" priority="173" operator="containsText" text="TERMINADO">
      <formula>NOT(ISERROR(SEARCH("TERMINADO",Q36)))</formula>
    </cfRule>
  </conditionalFormatting>
  <conditionalFormatting sqref="Q36">
    <cfRule type="cellIs" dxfId="1107" priority="172" operator="equal">
      <formula>"DESIERTA"</formula>
    </cfRule>
  </conditionalFormatting>
  <conditionalFormatting sqref="R36">
    <cfRule type="containsText" dxfId="1106" priority="171" operator="containsText" text="LIQUIDADO">
      <formula>NOT(ISERROR(SEARCH("LIQUIDADO",R36)))</formula>
    </cfRule>
  </conditionalFormatting>
  <conditionalFormatting sqref="Q71">
    <cfRule type="containsText" dxfId="1105" priority="170" operator="containsText" text="TERMINADO">
      <formula>NOT(ISERROR(SEARCH("TERMINADO",Q71)))</formula>
    </cfRule>
  </conditionalFormatting>
  <conditionalFormatting sqref="Q71">
    <cfRule type="cellIs" dxfId="1104" priority="169" operator="equal">
      <formula>"DESIERTA"</formula>
    </cfRule>
  </conditionalFormatting>
  <conditionalFormatting sqref="R71">
    <cfRule type="containsText" dxfId="1103" priority="168" operator="containsText" text="LIQUIDADO">
      <formula>NOT(ISERROR(SEARCH("LIQUIDADO",R71)))</formula>
    </cfRule>
  </conditionalFormatting>
  <conditionalFormatting sqref="Q75">
    <cfRule type="containsText" dxfId="1102" priority="167" operator="containsText" text="TERMINADO">
      <formula>NOT(ISERROR(SEARCH("TERMINADO",Q75)))</formula>
    </cfRule>
  </conditionalFormatting>
  <conditionalFormatting sqref="Q75">
    <cfRule type="cellIs" dxfId="1101" priority="166" operator="equal">
      <formula>"DESIERTA"</formula>
    </cfRule>
  </conditionalFormatting>
  <conditionalFormatting sqref="R75">
    <cfRule type="containsText" dxfId="1100" priority="165" operator="containsText" text="LIQUIDADO">
      <formula>NOT(ISERROR(SEARCH("LIQUIDADO",R75)))</formula>
    </cfRule>
  </conditionalFormatting>
  <conditionalFormatting sqref="Q78">
    <cfRule type="containsText" dxfId="1099" priority="164" operator="containsText" text="TERMINADO">
      <formula>NOT(ISERROR(SEARCH("TERMINADO",Q78)))</formula>
    </cfRule>
  </conditionalFormatting>
  <conditionalFormatting sqref="Q78">
    <cfRule type="cellIs" dxfId="1098" priority="163" operator="equal">
      <formula>"DESIERTA"</formula>
    </cfRule>
  </conditionalFormatting>
  <conditionalFormatting sqref="R78">
    <cfRule type="containsText" dxfId="1097" priority="162" operator="containsText" text="LIQUIDADO">
      <formula>NOT(ISERROR(SEARCH("LIQUIDADO",R78)))</formula>
    </cfRule>
  </conditionalFormatting>
  <conditionalFormatting sqref="Q80">
    <cfRule type="containsText" dxfId="1096" priority="161" operator="containsText" text="TERMINADO">
      <formula>NOT(ISERROR(SEARCH("TERMINADO",Q80)))</formula>
    </cfRule>
  </conditionalFormatting>
  <conditionalFormatting sqref="Q80">
    <cfRule type="cellIs" dxfId="1095" priority="160" operator="equal">
      <formula>"DESIERTA"</formula>
    </cfRule>
  </conditionalFormatting>
  <conditionalFormatting sqref="R80">
    <cfRule type="containsText" dxfId="1094" priority="159" operator="containsText" text="LIQUIDADO">
      <formula>NOT(ISERROR(SEARCH("LIQUIDADO",R80)))</formula>
    </cfRule>
  </conditionalFormatting>
  <conditionalFormatting sqref="Q81">
    <cfRule type="containsText" dxfId="1093" priority="158" operator="containsText" text="TERMINADO">
      <formula>NOT(ISERROR(SEARCH("TERMINADO",Q81)))</formula>
    </cfRule>
  </conditionalFormatting>
  <conditionalFormatting sqref="Q81">
    <cfRule type="cellIs" dxfId="1092" priority="157" operator="equal">
      <formula>"DESIERTA"</formula>
    </cfRule>
  </conditionalFormatting>
  <conditionalFormatting sqref="R81">
    <cfRule type="containsText" dxfId="1091" priority="156" operator="containsText" text="LIQUIDADO">
      <formula>NOT(ISERROR(SEARCH("LIQUIDADO",R81)))</formula>
    </cfRule>
  </conditionalFormatting>
  <conditionalFormatting sqref="Q82">
    <cfRule type="containsText" dxfId="1090" priority="155" operator="containsText" text="TERMINADO">
      <formula>NOT(ISERROR(SEARCH("TERMINADO",Q82)))</formula>
    </cfRule>
  </conditionalFormatting>
  <conditionalFormatting sqref="Q82">
    <cfRule type="cellIs" dxfId="1089" priority="154" operator="equal">
      <formula>"DESIERTA"</formula>
    </cfRule>
  </conditionalFormatting>
  <conditionalFormatting sqref="R82">
    <cfRule type="containsText" dxfId="1088" priority="153" operator="containsText" text="LIQUIDADO">
      <formula>NOT(ISERROR(SEARCH("LIQUIDADO",R82)))</formula>
    </cfRule>
  </conditionalFormatting>
  <conditionalFormatting sqref="Q83">
    <cfRule type="containsText" dxfId="1087" priority="152" operator="containsText" text="TERMINADO">
      <formula>NOT(ISERROR(SEARCH("TERMINADO",Q83)))</formula>
    </cfRule>
  </conditionalFormatting>
  <conditionalFormatting sqref="Q83">
    <cfRule type="cellIs" dxfId="1086" priority="151" operator="equal">
      <formula>"DESIERTA"</formula>
    </cfRule>
  </conditionalFormatting>
  <conditionalFormatting sqref="R83">
    <cfRule type="containsText" dxfId="1085" priority="150" operator="containsText" text="LIQUIDADO">
      <formula>NOT(ISERROR(SEARCH("LIQUIDADO",R83)))</formula>
    </cfRule>
  </conditionalFormatting>
  <conditionalFormatting sqref="Q84">
    <cfRule type="containsText" dxfId="1084" priority="149" operator="containsText" text="TERMINADO">
      <formula>NOT(ISERROR(SEARCH("TERMINADO",Q84)))</formula>
    </cfRule>
  </conditionalFormatting>
  <conditionalFormatting sqref="Q84">
    <cfRule type="cellIs" dxfId="1083" priority="148" operator="equal">
      <formula>"DESIERTA"</formula>
    </cfRule>
  </conditionalFormatting>
  <conditionalFormatting sqref="R84">
    <cfRule type="containsText" dxfId="1082" priority="147" operator="containsText" text="LIQUIDADO">
      <formula>NOT(ISERROR(SEARCH("LIQUIDADO",R84)))</formula>
    </cfRule>
  </conditionalFormatting>
  <conditionalFormatting sqref="Q86">
    <cfRule type="containsText" dxfId="1081" priority="146" operator="containsText" text="TERMINADO">
      <formula>NOT(ISERROR(SEARCH("TERMINADO",Q86)))</formula>
    </cfRule>
  </conditionalFormatting>
  <conditionalFormatting sqref="Q86">
    <cfRule type="cellIs" dxfId="1080" priority="145" operator="equal">
      <formula>"DESIERTA"</formula>
    </cfRule>
  </conditionalFormatting>
  <conditionalFormatting sqref="R86">
    <cfRule type="containsText" dxfId="1079" priority="144" operator="containsText" text="LIQUIDADO">
      <formula>NOT(ISERROR(SEARCH("LIQUIDADO",R86)))</formula>
    </cfRule>
  </conditionalFormatting>
  <conditionalFormatting sqref="Q89">
    <cfRule type="containsText" dxfId="1078" priority="143" operator="containsText" text="TERMINADO">
      <formula>NOT(ISERROR(SEARCH("TERMINADO",Q89)))</formula>
    </cfRule>
  </conditionalFormatting>
  <conditionalFormatting sqref="Q89">
    <cfRule type="cellIs" dxfId="1077" priority="142" operator="equal">
      <formula>"DESIERTA"</formula>
    </cfRule>
  </conditionalFormatting>
  <conditionalFormatting sqref="R89">
    <cfRule type="containsText" dxfId="1076" priority="141" operator="containsText" text="LIQUIDADO">
      <formula>NOT(ISERROR(SEARCH("LIQUIDADO",R89)))</formula>
    </cfRule>
  </conditionalFormatting>
  <conditionalFormatting sqref="Q32">
    <cfRule type="containsText" dxfId="1075" priority="140" operator="containsText" text="TERMINADO">
      <formula>NOT(ISERROR(SEARCH("TERMINADO",Q32)))</formula>
    </cfRule>
  </conditionalFormatting>
  <conditionalFormatting sqref="Q32">
    <cfRule type="cellIs" dxfId="1074" priority="139" operator="equal">
      <formula>"DESIERTA"</formula>
    </cfRule>
  </conditionalFormatting>
  <conditionalFormatting sqref="R32">
    <cfRule type="containsText" dxfId="1073" priority="138" operator="containsText" text="LIQUIDADO">
      <formula>NOT(ISERROR(SEARCH("LIQUIDADO",R32)))</formula>
    </cfRule>
  </conditionalFormatting>
  <conditionalFormatting sqref="Q40">
    <cfRule type="containsText" dxfId="1072" priority="137" operator="containsText" text="TERMINADO">
      <formula>NOT(ISERROR(SEARCH("TERMINADO",Q40)))</formula>
    </cfRule>
  </conditionalFormatting>
  <conditionalFormatting sqref="Q40">
    <cfRule type="cellIs" dxfId="1071" priority="136" operator="equal">
      <formula>"DESIERTA"</formula>
    </cfRule>
  </conditionalFormatting>
  <conditionalFormatting sqref="R40">
    <cfRule type="containsText" dxfId="1070" priority="135" operator="containsText" text="LIQUIDADO">
      <formula>NOT(ISERROR(SEARCH("LIQUIDADO",R40)))</formula>
    </cfRule>
  </conditionalFormatting>
  <conditionalFormatting sqref="R85">
    <cfRule type="containsText" dxfId="1069" priority="132" operator="containsText" text="LIQUIDADO">
      <formula>NOT(ISERROR(SEARCH("LIQUIDADO",R85)))</formula>
    </cfRule>
  </conditionalFormatting>
  <conditionalFormatting sqref="Q85">
    <cfRule type="containsText" dxfId="1068" priority="134" operator="containsText" text="TERMINADO">
      <formula>NOT(ISERROR(SEARCH("TERMINADO",Q85)))</formula>
    </cfRule>
  </conditionalFormatting>
  <conditionalFormatting sqref="Q85">
    <cfRule type="cellIs" dxfId="1067" priority="133" operator="equal">
      <formula>"DESIERTA"</formula>
    </cfRule>
  </conditionalFormatting>
  <conditionalFormatting sqref="Q111">
    <cfRule type="containsText" dxfId="1066" priority="131" operator="containsText" text="TERMINADO">
      <formula>NOT(ISERROR(SEARCH("TERMINADO",Q111)))</formula>
    </cfRule>
  </conditionalFormatting>
  <conditionalFormatting sqref="Q111">
    <cfRule type="cellIs" dxfId="1065" priority="130" operator="equal">
      <formula>"DESIERTA"</formula>
    </cfRule>
  </conditionalFormatting>
  <conditionalFormatting sqref="R111">
    <cfRule type="containsText" dxfId="1064" priority="129" operator="containsText" text="LIQUIDADO">
      <formula>NOT(ISERROR(SEARCH("LIQUIDADO",R111)))</formula>
    </cfRule>
  </conditionalFormatting>
  <conditionalFormatting sqref="Q77">
    <cfRule type="containsText" dxfId="1063" priority="128" operator="containsText" text="TERMINADO">
      <formula>NOT(ISERROR(SEARCH("TERMINADO",Q77)))</formula>
    </cfRule>
  </conditionalFormatting>
  <conditionalFormatting sqref="Q77">
    <cfRule type="cellIs" dxfId="1062" priority="127" operator="equal">
      <formula>"DESIERTA"</formula>
    </cfRule>
  </conditionalFormatting>
  <conditionalFormatting sqref="R77">
    <cfRule type="containsText" dxfId="1061" priority="126" operator="containsText" text="LIQUIDADO">
      <formula>NOT(ISERROR(SEARCH("LIQUIDADO",R77)))</formula>
    </cfRule>
  </conditionalFormatting>
  <conditionalFormatting sqref="Q62">
    <cfRule type="containsText" dxfId="1060" priority="125" operator="containsText" text="TERMINADO">
      <formula>NOT(ISERROR(SEARCH("TERMINADO",Q62)))</formula>
    </cfRule>
  </conditionalFormatting>
  <conditionalFormatting sqref="Q62">
    <cfRule type="cellIs" dxfId="1059" priority="124" operator="equal">
      <formula>"DESIERTA"</formula>
    </cfRule>
  </conditionalFormatting>
  <conditionalFormatting sqref="R62">
    <cfRule type="containsText" dxfId="1058" priority="123" operator="containsText" text="LIQUIDADO">
      <formula>NOT(ISERROR(SEARCH("LIQUIDADO",R62)))</formula>
    </cfRule>
  </conditionalFormatting>
  <conditionalFormatting sqref="Q79">
    <cfRule type="containsText" dxfId="1057" priority="122" operator="containsText" text="TERMINADO">
      <formula>NOT(ISERROR(SEARCH("TERMINADO",Q79)))</formula>
    </cfRule>
  </conditionalFormatting>
  <conditionalFormatting sqref="Q79">
    <cfRule type="cellIs" dxfId="1056" priority="121" operator="equal">
      <formula>"DESIERTA"</formula>
    </cfRule>
  </conditionalFormatting>
  <conditionalFormatting sqref="R79">
    <cfRule type="containsText" dxfId="1055" priority="120" operator="containsText" text="LIQUIDADO">
      <formula>NOT(ISERROR(SEARCH("LIQUIDADO",R79)))</formula>
    </cfRule>
  </conditionalFormatting>
  <conditionalFormatting sqref="Q112">
    <cfRule type="containsText" dxfId="1054" priority="119" operator="containsText" text="TERMINADO">
      <formula>NOT(ISERROR(SEARCH("TERMINADO",Q112)))</formula>
    </cfRule>
  </conditionalFormatting>
  <conditionalFormatting sqref="Q112">
    <cfRule type="cellIs" dxfId="1053" priority="118" operator="equal">
      <formula>"DESIERTA"</formula>
    </cfRule>
  </conditionalFormatting>
  <conditionalFormatting sqref="R112">
    <cfRule type="containsText" dxfId="1052" priority="117" operator="containsText" text="LIQUIDADO">
      <formula>NOT(ISERROR(SEARCH("LIQUIDADO",R112)))</formula>
    </cfRule>
  </conditionalFormatting>
  <conditionalFormatting sqref="R113">
    <cfRule type="containsText" dxfId="1051" priority="116" operator="containsText" text="LIQUIDADO">
      <formula>NOT(ISERROR(SEARCH("LIQUIDADO",R113)))</formula>
    </cfRule>
  </conditionalFormatting>
  <conditionalFormatting sqref="R114">
    <cfRule type="containsText" dxfId="1050" priority="115" operator="containsText" text="LIQUIDADO">
      <formula>NOT(ISERROR(SEARCH("LIQUIDADO",R114)))</formula>
    </cfRule>
  </conditionalFormatting>
  <conditionalFormatting sqref="R115">
    <cfRule type="containsText" dxfId="1049" priority="114" operator="containsText" text="LIQUIDADO">
      <formula>NOT(ISERROR(SEARCH("LIQUIDADO",R115)))</formula>
    </cfRule>
  </conditionalFormatting>
  <conditionalFormatting sqref="R116">
    <cfRule type="containsText" dxfId="1048" priority="113" operator="containsText" text="LIQUIDADO">
      <formula>NOT(ISERROR(SEARCH("LIQUIDADO",R116)))</formula>
    </cfRule>
  </conditionalFormatting>
  <conditionalFormatting sqref="R117">
    <cfRule type="containsText" dxfId="1047" priority="112" operator="containsText" text="LIQUIDADO">
      <formula>NOT(ISERROR(SEARCH("LIQUIDADO",R117)))</formula>
    </cfRule>
  </conditionalFormatting>
  <conditionalFormatting sqref="R118">
    <cfRule type="containsText" dxfId="1046" priority="111" operator="containsText" text="LIQUIDADO">
      <formula>NOT(ISERROR(SEARCH("LIQUIDADO",R118)))</formula>
    </cfRule>
  </conditionalFormatting>
  <conditionalFormatting sqref="R119">
    <cfRule type="containsText" dxfId="1045" priority="110" operator="containsText" text="LIQUIDADO">
      <formula>NOT(ISERROR(SEARCH("LIQUIDADO",R119)))</formula>
    </cfRule>
  </conditionalFormatting>
  <conditionalFormatting sqref="Q123">
    <cfRule type="containsText" dxfId="1044" priority="109" operator="containsText" text="TERMINADO">
      <formula>NOT(ISERROR(SEARCH("TERMINADO",Q123)))</formula>
    </cfRule>
  </conditionalFormatting>
  <conditionalFormatting sqref="Q123">
    <cfRule type="cellIs" dxfId="1043" priority="108" operator="equal">
      <formula>"DESIERTA"</formula>
    </cfRule>
  </conditionalFormatting>
  <conditionalFormatting sqref="R123">
    <cfRule type="containsText" dxfId="1042" priority="107" operator="containsText" text="LIQUIDADO">
      <formula>NOT(ISERROR(SEARCH("LIQUIDADO",R123)))</formula>
    </cfRule>
  </conditionalFormatting>
  <conditionalFormatting sqref="Q124">
    <cfRule type="containsText" dxfId="1041" priority="106" operator="containsText" text="TERMINADO">
      <formula>NOT(ISERROR(SEARCH("TERMINADO",Q124)))</formula>
    </cfRule>
  </conditionalFormatting>
  <conditionalFormatting sqref="Q124">
    <cfRule type="cellIs" dxfId="1040" priority="105" operator="equal">
      <formula>"DESIERTA"</formula>
    </cfRule>
  </conditionalFormatting>
  <conditionalFormatting sqref="R124">
    <cfRule type="containsText" dxfId="1039" priority="104" operator="containsText" text="LIQUIDADO">
      <formula>NOT(ISERROR(SEARCH("LIQUIDADO",R124)))</formula>
    </cfRule>
  </conditionalFormatting>
  <conditionalFormatting sqref="Q125">
    <cfRule type="containsText" dxfId="1038" priority="103" operator="containsText" text="TERMINADO">
      <formula>NOT(ISERROR(SEARCH("TERMINADO",Q125)))</formula>
    </cfRule>
  </conditionalFormatting>
  <conditionalFormatting sqref="Q125">
    <cfRule type="cellIs" dxfId="1037" priority="102" operator="equal">
      <formula>"DESIERTA"</formula>
    </cfRule>
  </conditionalFormatting>
  <conditionalFormatting sqref="R125">
    <cfRule type="containsText" dxfId="1036" priority="101" operator="containsText" text="LIQUIDADO">
      <formula>NOT(ISERROR(SEARCH("LIQUIDADO",R125)))</formula>
    </cfRule>
  </conditionalFormatting>
  <conditionalFormatting sqref="Q126">
    <cfRule type="containsText" dxfId="1035" priority="100" operator="containsText" text="TERMINADO">
      <formula>NOT(ISERROR(SEARCH("TERMINADO",Q126)))</formula>
    </cfRule>
  </conditionalFormatting>
  <conditionalFormatting sqref="Q126">
    <cfRule type="cellIs" dxfId="1034" priority="99" operator="equal">
      <formula>"DESIERTA"</formula>
    </cfRule>
  </conditionalFormatting>
  <conditionalFormatting sqref="R126">
    <cfRule type="containsText" dxfId="1033" priority="98" operator="containsText" text="LIQUIDADO">
      <formula>NOT(ISERROR(SEARCH("LIQUIDADO",R126)))</formula>
    </cfRule>
  </conditionalFormatting>
  <conditionalFormatting sqref="Q128">
    <cfRule type="containsText" dxfId="1032" priority="97" operator="containsText" text="TERMINADO">
      <formula>NOT(ISERROR(SEARCH("TERMINADO",Q128)))</formula>
    </cfRule>
  </conditionalFormatting>
  <conditionalFormatting sqref="Q128">
    <cfRule type="cellIs" dxfId="1031" priority="96" operator="equal">
      <formula>"DESIERTA"</formula>
    </cfRule>
  </conditionalFormatting>
  <conditionalFormatting sqref="R128">
    <cfRule type="containsText" dxfId="1030" priority="95" operator="containsText" text="LIQUIDADO">
      <formula>NOT(ISERROR(SEARCH("LIQUIDADO",R128)))</formula>
    </cfRule>
  </conditionalFormatting>
  <conditionalFormatting sqref="Q129">
    <cfRule type="containsText" dxfId="1029" priority="94" operator="containsText" text="TERMINADO">
      <formula>NOT(ISERROR(SEARCH("TERMINADO",Q129)))</formula>
    </cfRule>
  </conditionalFormatting>
  <conditionalFormatting sqref="Q129">
    <cfRule type="cellIs" dxfId="1028" priority="93" operator="equal">
      <formula>"DESIERTA"</formula>
    </cfRule>
  </conditionalFormatting>
  <conditionalFormatting sqref="R129">
    <cfRule type="containsText" dxfId="1027" priority="92" operator="containsText" text="LIQUIDADO">
      <formula>NOT(ISERROR(SEARCH("LIQUIDADO",R129)))</formula>
    </cfRule>
  </conditionalFormatting>
  <conditionalFormatting sqref="Q133">
    <cfRule type="containsText" dxfId="1026" priority="91" operator="containsText" text="TERMINADO">
      <formula>NOT(ISERROR(SEARCH("TERMINADO",Q133)))</formula>
    </cfRule>
  </conditionalFormatting>
  <conditionalFormatting sqref="Q133">
    <cfRule type="cellIs" dxfId="1025" priority="90" operator="equal">
      <formula>"DESIERTA"</formula>
    </cfRule>
  </conditionalFormatting>
  <conditionalFormatting sqref="R133">
    <cfRule type="containsText" dxfId="1024" priority="89" operator="containsText" text="LIQUIDADO">
      <formula>NOT(ISERROR(SEARCH("LIQUIDADO",R133)))</formula>
    </cfRule>
  </conditionalFormatting>
  <conditionalFormatting sqref="R166">
    <cfRule type="containsText" dxfId="1023" priority="88" operator="containsText" text="LIQUIDADO">
      <formula>NOT(ISERROR(SEARCH("LIQUIDADO",R166)))</formula>
    </cfRule>
  </conditionalFormatting>
  <conditionalFormatting sqref="R167">
    <cfRule type="containsText" dxfId="1022" priority="87" operator="containsText" text="LIQUIDADO">
      <formula>NOT(ISERROR(SEARCH("LIQUIDADO",R167)))</formula>
    </cfRule>
  </conditionalFormatting>
  <conditionalFormatting sqref="R168">
    <cfRule type="containsText" dxfId="1021" priority="86" operator="containsText" text="LIQUIDADO">
      <formula>NOT(ISERROR(SEARCH("LIQUIDADO",R168)))</formula>
    </cfRule>
  </conditionalFormatting>
  <conditionalFormatting sqref="R169">
    <cfRule type="containsText" dxfId="1020" priority="85" operator="containsText" text="LIQUIDADO">
      <formula>NOT(ISERROR(SEARCH("LIQUIDADO",R169)))</formula>
    </cfRule>
  </conditionalFormatting>
  <conditionalFormatting sqref="R170">
    <cfRule type="containsText" dxfId="1019" priority="84" operator="containsText" text="LIQUIDADO">
      <formula>NOT(ISERROR(SEARCH("LIQUIDADO",R170)))</formula>
    </cfRule>
  </conditionalFormatting>
  <conditionalFormatting sqref="R179:R181">
    <cfRule type="containsText" dxfId="1018" priority="83" operator="containsText" text="LIQUIDADO">
      <formula>NOT(ISERROR(SEARCH("LIQUIDADO",R179)))</formula>
    </cfRule>
  </conditionalFormatting>
  <conditionalFormatting sqref="Q183">
    <cfRule type="containsText" dxfId="1017" priority="82" operator="containsText" text="TERMINADO">
      <formula>NOT(ISERROR(SEARCH("TERMINADO",Q183)))</formula>
    </cfRule>
  </conditionalFormatting>
  <conditionalFormatting sqref="Q183">
    <cfRule type="cellIs" dxfId="1016" priority="81" operator="equal">
      <formula>"DESIERTA"</formula>
    </cfRule>
  </conditionalFormatting>
  <conditionalFormatting sqref="R183">
    <cfRule type="containsText" dxfId="1015" priority="80" operator="containsText" text="LIQUIDADO">
      <formula>NOT(ISERROR(SEARCH("LIQUIDADO",R183)))</formula>
    </cfRule>
  </conditionalFormatting>
  <conditionalFormatting sqref="Q130">
    <cfRule type="containsText" dxfId="1014" priority="79" operator="containsText" text="TERMINADO">
      <formula>NOT(ISERROR(SEARCH("TERMINADO",Q130)))</formula>
    </cfRule>
  </conditionalFormatting>
  <conditionalFormatting sqref="Q130">
    <cfRule type="cellIs" dxfId="1013" priority="78" operator="equal">
      <formula>"DESIERTA"</formula>
    </cfRule>
  </conditionalFormatting>
  <conditionalFormatting sqref="R130">
    <cfRule type="containsText" dxfId="1012" priority="77" operator="containsText" text="LIQUIDADO">
      <formula>NOT(ISERROR(SEARCH("LIQUIDADO",R130)))</formula>
    </cfRule>
  </conditionalFormatting>
  <conditionalFormatting sqref="Q121">
    <cfRule type="containsText" dxfId="1011" priority="76" operator="containsText" text="TERMINADO">
      <formula>NOT(ISERROR(SEARCH("TERMINADO",Q121)))</formula>
    </cfRule>
  </conditionalFormatting>
  <conditionalFormatting sqref="Q121">
    <cfRule type="cellIs" dxfId="1010" priority="75" operator="equal">
      <formula>"DESIERTA"</formula>
    </cfRule>
  </conditionalFormatting>
  <conditionalFormatting sqref="R121">
    <cfRule type="containsText" dxfId="1009" priority="74" operator="containsText" text="LIQUIDADO">
      <formula>NOT(ISERROR(SEARCH("LIQUIDADO",R121)))</formula>
    </cfRule>
  </conditionalFormatting>
  <conditionalFormatting sqref="Q127">
    <cfRule type="containsText" dxfId="1008" priority="73" operator="containsText" text="TERMINADO">
      <formula>NOT(ISERROR(SEARCH("TERMINADO",Q127)))</formula>
    </cfRule>
  </conditionalFormatting>
  <conditionalFormatting sqref="Q127">
    <cfRule type="cellIs" dxfId="1007" priority="72" operator="equal">
      <formula>"DESIERTA"</formula>
    </cfRule>
  </conditionalFormatting>
  <conditionalFormatting sqref="R127">
    <cfRule type="containsText" dxfId="1006" priority="71" operator="containsText" text="LIQUIDADO">
      <formula>NOT(ISERROR(SEARCH("LIQUIDADO",R127)))</formula>
    </cfRule>
  </conditionalFormatting>
  <conditionalFormatting sqref="Q136">
    <cfRule type="containsText" dxfId="1005" priority="70" operator="containsText" text="TERMINADO">
      <formula>NOT(ISERROR(SEARCH("TERMINADO",Q136)))</formula>
    </cfRule>
  </conditionalFormatting>
  <conditionalFormatting sqref="Q136">
    <cfRule type="cellIs" dxfId="1004" priority="69" operator="equal">
      <formula>"DESIERTA"</formula>
    </cfRule>
  </conditionalFormatting>
  <conditionalFormatting sqref="R136">
    <cfRule type="containsText" dxfId="1003" priority="68" operator="containsText" text="LIQUIDADO">
      <formula>NOT(ISERROR(SEARCH("LIQUIDADO",R136)))</formula>
    </cfRule>
  </conditionalFormatting>
  <conditionalFormatting sqref="Q137">
    <cfRule type="containsText" dxfId="1002" priority="67" operator="containsText" text="TERMINADO">
      <formula>NOT(ISERROR(SEARCH("TERMINADO",Q137)))</formula>
    </cfRule>
  </conditionalFormatting>
  <conditionalFormatting sqref="Q137">
    <cfRule type="cellIs" dxfId="1001" priority="66" operator="equal">
      <formula>"DESIERTA"</formula>
    </cfRule>
  </conditionalFormatting>
  <conditionalFormatting sqref="R137">
    <cfRule type="containsText" dxfId="1000" priority="65" operator="containsText" text="LIQUIDADO">
      <formula>NOT(ISERROR(SEARCH("LIQUIDADO",R137)))</formula>
    </cfRule>
  </conditionalFormatting>
  <conditionalFormatting sqref="Q138">
    <cfRule type="containsText" dxfId="999" priority="64" operator="containsText" text="TERMINADO">
      <formula>NOT(ISERROR(SEARCH("TERMINADO",Q138)))</formula>
    </cfRule>
  </conditionalFormatting>
  <conditionalFormatting sqref="Q138">
    <cfRule type="cellIs" dxfId="998" priority="63" operator="equal">
      <formula>"DESIERTA"</formula>
    </cfRule>
  </conditionalFormatting>
  <conditionalFormatting sqref="R138">
    <cfRule type="containsText" dxfId="997" priority="62" operator="containsText" text="LIQUIDADO">
      <formula>NOT(ISERROR(SEARCH("LIQUIDADO",R138)))</formula>
    </cfRule>
  </conditionalFormatting>
  <conditionalFormatting sqref="R140">
    <cfRule type="containsText" dxfId="996" priority="61" operator="containsText" text="LIQUIDADO">
      <formula>NOT(ISERROR(SEARCH("LIQUIDADO",R140)))</formula>
    </cfRule>
  </conditionalFormatting>
  <conditionalFormatting sqref="Q140">
    <cfRule type="containsText" dxfId="995" priority="60" operator="containsText" text="TERMINADO">
      <formula>NOT(ISERROR(SEARCH("TERMINADO",Q140)))</formula>
    </cfRule>
  </conditionalFormatting>
  <conditionalFormatting sqref="Q140">
    <cfRule type="cellIs" dxfId="994" priority="59" operator="equal">
      <formula>"DESIERTA"</formula>
    </cfRule>
  </conditionalFormatting>
  <conditionalFormatting sqref="Q194">
    <cfRule type="containsText" dxfId="993" priority="58" operator="containsText" text="TERMINADO">
      <formula>NOT(ISERROR(SEARCH("TERMINADO",Q194)))</formula>
    </cfRule>
  </conditionalFormatting>
  <conditionalFormatting sqref="Q194">
    <cfRule type="cellIs" dxfId="992" priority="57" operator="equal">
      <formula>"DESIERTA"</formula>
    </cfRule>
  </conditionalFormatting>
  <conditionalFormatting sqref="R194">
    <cfRule type="containsText" dxfId="991" priority="56" operator="containsText" text="LIQUIDADO">
      <formula>NOT(ISERROR(SEARCH("LIQUIDADO",R194)))</formula>
    </cfRule>
  </conditionalFormatting>
  <conditionalFormatting sqref="R196">
    <cfRule type="containsText" dxfId="990" priority="55" operator="containsText" text="LIQUIDADO">
      <formula>NOT(ISERROR(SEARCH("LIQUIDADO",R196)))</formula>
    </cfRule>
  </conditionalFormatting>
  <conditionalFormatting sqref="R197">
    <cfRule type="containsText" dxfId="989" priority="54" operator="containsText" text="LIQUIDADO">
      <formula>NOT(ISERROR(SEARCH("LIQUIDADO",R197)))</formula>
    </cfRule>
  </conditionalFormatting>
  <conditionalFormatting sqref="R198">
    <cfRule type="containsText" dxfId="988" priority="53" operator="containsText" text="LIQUIDADO">
      <formula>NOT(ISERROR(SEARCH("LIQUIDADO",R198)))</formula>
    </cfRule>
  </conditionalFormatting>
  <conditionalFormatting sqref="R199">
    <cfRule type="containsText" dxfId="987" priority="52" operator="containsText" text="LIQUIDADO">
      <formula>NOT(ISERROR(SEARCH("LIQUIDADO",R199)))</formula>
    </cfRule>
  </conditionalFormatting>
  <conditionalFormatting sqref="R200">
    <cfRule type="containsText" dxfId="986" priority="51" operator="containsText" text="LIQUIDADO">
      <formula>NOT(ISERROR(SEARCH("LIQUIDADO",R200)))</formula>
    </cfRule>
  </conditionalFormatting>
  <conditionalFormatting sqref="R201">
    <cfRule type="containsText" dxfId="985" priority="50" operator="containsText" text="LIQUIDADO">
      <formula>NOT(ISERROR(SEARCH("LIQUIDADO",R201)))</formula>
    </cfRule>
  </conditionalFormatting>
  <conditionalFormatting sqref="R202">
    <cfRule type="containsText" dxfId="984" priority="49" operator="containsText" text="LIQUIDADO">
      <formula>NOT(ISERROR(SEARCH("LIQUIDADO",R202)))</formula>
    </cfRule>
  </conditionalFormatting>
  <conditionalFormatting sqref="R203">
    <cfRule type="containsText" dxfId="983" priority="48" operator="containsText" text="LIQUIDADO">
      <formula>NOT(ISERROR(SEARCH("LIQUIDADO",R203)))</formula>
    </cfRule>
  </conditionalFormatting>
  <conditionalFormatting sqref="R204">
    <cfRule type="containsText" dxfId="982" priority="47" operator="containsText" text="LIQUIDADO">
      <formula>NOT(ISERROR(SEARCH("LIQUIDADO",R204)))</formula>
    </cfRule>
  </conditionalFormatting>
  <conditionalFormatting sqref="Q146">
    <cfRule type="containsText" dxfId="981" priority="46" operator="containsText" text="TERMINADO">
      <formula>NOT(ISERROR(SEARCH("TERMINADO",Q146)))</formula>
    </cfRule>
  </conditionalFormatting>
  <conditionalFormatting sqref="Q146">
    <cfRule type="cellIs" dxfId="980" priority="45" operator="equal">
      <formula>"DESIERTA"</formula>
    </cfRule>
  </conditionalFormatting>
  <conditionalFormatting sqref="R146">
    <cfRule type="containsText" dxfId="979" priority="44" operator="containsText" text="LIQUIDADO">
      <formula>NOT(ISERROR(SEARCH("LIQUIDADO",R146)))</formula>
    </cfRule>
  </conditionalFormatting>
  <conditionalFormatting sqref="Q212 Q135">
    <cfRule type="containsText" dxfId="978" priority="40" operator="containsText" text="TERMINADO">
      <formula>NOT(ISERROR(SEARCH("TERMINADO",Q135)))</formula>
    </cfRule>
  </conditionalFormatting>
  <conditionalFormatting sqref="Q212 Q135">
    <cfRule type="cellIs" dxfId="977" priority="39" operator="equal">
      <formula>"DESIERTA"</formula>
    </cfRule>
  </conditionalFormatting>
  <conditionalFormatting sqref="R212 R135">
    <cfRule type="containsText" dxfId="976" priority="38" operator="containsText" text="LIQUIDADO">
      <formula>NOT(ISERROR(SEARCH("LIQUIDADO",R135)))</formula>
    </cfRule>
  </conditionalFormatting>
  <conditionalFormatting sqref="Q184">
    <cfRule type="containsText" dxfId="975" priority="37" operator="containsText" text="TERMINADO">
      <formula>NOT(ISERROR(SEARCH("TERMINADO",Q184)))</formula>
    </cfRule>
  </conditionalFormatting>
  <conditionalFormatting sqref="Q184">
    <cfRule type="cellIs" dxfId="974" priority="36" operator="equal">
      <formula>"DESIERTA"</formula>
    </cfRule>
  </conditionalFormatting>
  <conditionalFormatting sqref="R184">
    <cfRule type="containsText" dxfId="973" priority="35" operator="containsText" text="LIQUIDADO">
      <formula>NOT(ISERROR(SEARCH("LIQUIDADO",R184)))</formula>
    </cfRule>
  </conditionalFormatting>
  <conditionalFormatting sqref="Q2">
    <cfRule type="containsText" dxfId="972" priority="34" operator="containsText" text="TERMINADO">
      <formula>NOT(ISERROR(SEARCH("TERMINADO",Q2)))</formula>
    </cfRule>
  </conditionalFormatting>
  <conditionalFormatting sqref="Q2">
    <cfRule type="cellIs" dxfId="971" priority="33" operator="equal">
      <formula>"DESIERTA"</formula>
    </cfRule>
  </conditionalFormatting>
  <conditionalFormatting sqref="R2">
    <cfRule type="containsText" dxfId="970" priority="32" operator="containsText" text="LIQUIDADO">
      <formula>NOT(ISERROR(SEARCH("LIQUIDADO",R2)))</formula>
    </cfRule>
  </conditionalFormatting>
  <conditionalFormatting sqref="R189">
    <cfRule type="containsText" dxfId="969" priority="31" operator="containsText" text="LIQUIDADO">
      <formula>NOT(ISERROR(SEARCH("LIQUIDADO",R189)))</formula>
    </cfRule>
  </conditionalFormatting>
  <conditionalFormatting sqref="R193">
    <cfRule type="containsText" dxfId="968" priority="30" operator="containsText" text="LIQUIDADO">
      <formula>NOT(ISERROR(SEARCH("LIQUIDADO",R193)))</formula>
    </cfRule>
  </conditionalFormatting>
  <conditionalFormatting sqref="AK192">
    <cfRule type="containsText" dxfId="967" priority="28" operator="containsText" text="NA">
      <formula>NOT(ISERROR(SEARCH("NA",AK192)))</formula>
    </cfRule>
    <cfRule type="containsText" dxfId="966" priority="29" operator="containsText" text="N.A">
      <formula>NOT(ISERROR(SEARCH("N.A",AK192)))</formula>
    </cfRule>
  </conditionalFormatting>
  <conditionalFormatting sqref="AK193">
    <cfRule type="containsText" dxfId="965" priority="26" operator="containsText" text="NA">
      <formula>NOT(ISERROR(SEARCH("NA",AK193)))</formula>
    </cfRule>
    <cfRule type="containsText" dxfId="964" priority="27" operator="containsText" text="N.A">
      <formula>NOT(ISERROR(SEARCH("N.A",AK193)))</formula>
    </cfRule>
  </conditionalFormatting>
  <conditionalFormatting sqref="AK190">
    <cfRule type="containsText" dxfId="963" priority="24" operator="containsText" text="NA">
      <formula>NOT(ISERROR(SEARCH("NA",AK190)))</formula>
    </cfRule>
    <cfRule type="containsText" dxfId="962" priority="25" operator="containsText" text="N.A">
      <formula>NOT(ISERROR(SEARCH("N.A",AK190)))</formula>
    </cfRule>
  </conditionalFormatting>
  <conditionalFormatting sqref="Q234">
    <cfRule type="containsText" dxfId="961" priority="23" operator="containsText" text="TERMINADO">
      <formula>NOT(ISERROR(SEARCH("TERMINADO",Q234)))</formula>
    </cfRule>
  </conditionalFormatting>
  <conditionalFormatting sqref="Q234">
    <cfRule type="cellIs" dxfId="960" priority="22" operator="equal">
      <formula>"DESIERTA"</formula>
    </cfRule>
  </conditionalFormatting>
  <conditionalFormatting sqref="R234">
    <cfRule type="containsText" dxfId="959" priority="21" operator="containsText" text="TERMINADO">
      <formula>NOT(ISERROR(SEARCH("TERMINADO",R234)))</formula>
    </cfRule>
  </conditionalFormatting>
  <conditionalFormatting sqref="R234">
    <cfRule type="cellIs" dxfId="958" priority="20" operator="equal">
      <formula>"DESIERTA"</formula>
    </cfRule>
  </conditionalFormatting>
  <conditionalFormatting sqref="Q232">
    <cfRule type="containsText" dxfId="957" priority="19" operator="containsText" text="TERMINADO">
      <formula>NOT(ISERROR(SEARCH("TERMINADO",Q232)))</formula>
    </cfRule>
  </conditionalFormatting>
  <conditionalFormatting sqref="Q232">
    <cfRule type="cellIs" dxfId="956" priority="18" operator="equal">
      <formula>"DESIERTA"</formula>
    </cfRule>
  </conditionalFormatting>
  <conditionalFormatting sqref="R232">
    <cfRule type="containsText" dxfId="955" priority="17" operator="containsText" text="TERMINADO">
      <formula>NOT(ISERROR(SEARCH("TERMINADO",R232)))</formula>
    </cfRule>
  </conditionalFormatting>
  <conditionalFormatting sqref="R232">
    <cfRule type="cellIs" dxfId="954" priority="16" operator="equal">
      <formula>"DESIERTA"</formula>
    </cfRule>
  </conditionalFormatting>
  <conditionalFormatting sqref="Q237">
    <cfRule type="containsText" dxfId="953" priority="15" operator="containsText" text="TERMINADO">
      <formula>NOT(ISERROR(SEARCH("TERMINADO",Q237)))</formula>
    </cfRule>
  </conditionalFormatting>
  <conditionalFormatting sqref="Q237">
    <cfRule type="cellIs" dxfId="952" priority="14" operator="equal">
      <formula>"DESIERTA"</formula>
    </cfRule>
  </conditionalFormatting>
  <conditionalFormatting sqref="R237">
    <cfRule type="containsText" dxfId="951" priority="13" operator="containsText" text="TERMINADO">
      <formula>NOT(ISERROR(SEARCH("TERMINADO",R237)))</formula>
    </cfRule>
  </conditionalFormatting>
  <conditionalFormatting sqref="R237">
    <cfRule type="cellIs" dxfId="950" priority="12" operator="equal">
      <formula>"DESIERTA"</formula>
    </cfRule>
  </conditionalFormatting>
  <conditionalFormatting sqref="Q215">
    <cfRule type="containsText" dxfId="949" priority="11" operator="containsText" text="TERMINADO">
      <formula>NOT(ISERROR(SEARCH("TERMINADO",Q215)))</formula>
    </cfRule>
  </conditionalFormatting>
  <conditionalFormatting sqref="Q215">
    <cfRule type="cellIs" dxfId="948" priority="10" operator="equal">
      <formula>"DESIERTA"</formula>
    </cfRule>
  </conditionalFormatting>
  <conditionalFormatting sqref="R215">
    <cfRule type="containsText" dxfId="947" priority="9" operator="containsText" text="LIQUIDADO">
      <formula>NOT(ISERROR(SEARCH("LIQUIDADO",R215)))</formula>
    </cfRule>
  </conditionalFormatting>
  <conditionalFormatting sqref="Q226:Q227">
    <cfRule type="containsText" dxfId="946" priority="8" operator="containsText" text="TERMINADO">
      <formula>NOT(ISERROR(SEARCH("TERMINADO",Q226)))</formula>
    </cfRule>
  </conditionalFormatting>
  <conditionalFormatting sqref="Q226:Q227">
    <cfRule type="cellIs" dxfId="945" priority="7" operator="equal">
      <formula>"DESIERTA"</formula>
    </cfRule>
  </conditionalFormatting>
  <conditionalFormatting sqref="R226:R227">
    <cfRule type="containsText" dxfId="944" priority="6" operator="containsText" text="TERMINADO">
      <formula>NOT(ISERROR(SEARCH("TERMINADO",R226)))</formula>
    </cfRule>
  </conditionalFormatting>
  <conditionalFormatting sqref="R226:R227">
    <cfRule type="cellIs" dxfId="943" priority="5" operator="equal">
      <formula>"DESIERTA"</formula>
    </cfRule>
  </conditionalFormatting>
  <conditionalFormatting sqref="Q223">
    <cfRule type="containsText" dxfId="942" priority="4" operator="containsText" text="TERMINADO">
      <formula>NOT(ISERROR(SEARCH("TERMINADO",Q223)))</formula>
    </cfRule>
  </conditionalFormatting>
  <conditionalFormatting sqref="Q223">
    <cfRule type="cellIs" dxfId="941" priority="3" operator="equal">
      <formula>"DESIERTA"</formula>
    </cfRule>
  </conditionalFormatting>
  <conditionalFormatting sqref="R223">
    <cfRule type="containsText" dxfId="940" priority="2" operator="containsText" text="TERMINADO">
      <formula>NOT(ISERROR(SEARCH("TERMINADO",R223)))</formula>
    </cfRule>
  </conditionalFormatting>
  <conditionalFormatting sqref="R223">
    <cfRule type="cellIs" dxfId="939" priority="1" operator="equal">
      <formula>"DESIERTA"</formula>
    </cfRule>
  </conditionalFormatting>
  <dataValidations disablePrompts="1"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4" r:id="rId188" display="https://www.colombiacompra.gov.co/tienda-virtual-del-estado-colombiano/orden-de-compra/16805"/>
    <hyperlink ref="E195" r:id="rId189" display="https://www.colombiacompra.gov.co/tienda-virtual-del-estado-colombiano/orden-de-compra/16806"/>
    <hyperlink ref="E196" r:id="rId190" display="https://www.colombiacompra.gov.co/tienda-virtual-del-estado-colombiano/orden-de-compra/16831"/>
    <hyperlink ref="E197" r:id="rId191" display="https://www.colombiacompra.gov.co/tienda-virtual-del-estado-colombiano/orden-de-compra/16832"/>
    <hyperlink ref="E198" r:id="rId192" display="https://www.colombiacompra.gov.co/tienda-virtual-del-estado-colombiano/orden-de-compra/16833"/>
    <hyperlink ref="E199" r:id="rId193" display="https://www.colombiacompra.gov.co/tienda-virtual-del-estado-colombiano/orden-de-compra/16834"/>
    <hyperlink ref="E200" r:id="rId194" display="https://www.colombiacompra.gov.co/tienda-virtual-del-estado-colombiano/orden-de-compra/16941"/>
    <hyperlink ref="E201" r:id="rId195" display="https://www.colombiacompra.gov.co/tienda-virtual-del-estado-colombiano/orden-de-compra/16942"/>
    <hyperlink ref="E203" r:id="rId196" display="https://www.colombiacompra.gov.co/tienda-virtual-del-estado-colombiano/orden-de-compra/17186"/>
    <hyperlink ref="E204" r:id="rId197" display="https://www.colombiacompra.gov.co/tienda-virtual-del-estado-colombiano/orden-de-compra/17571"/>
    <hyperlink ref="E156" r:id="rId198"/>
    <hyperlink ref="E205" r:id="rId199"/>
    <hyperlink ref="E206" r:id="rId200"/>
    <hyperlink ref="E207" r:id="rId201"/>
    <hyperlink ref="E208" r:id="rId202"/>
    <hyperlink ref="E209" r:id="rId203"/>
    <hyperlink ref="E210" r:id="rId204"/>
    <hyperlink ref="E211" r:id="rId205"/>
    <hyperlink ref="E212" r:id="rId206"/>
    <hyperlink ref="E213" r:id="rId207"/>
    <hyperlink ref="E215" r:id="rId208"/>
    <hyperlink ref="E216" r:id="rId209"/>
    <hyperlink ref="E2" r:id="rId210"/>
    <hyperlink ref="E217" r:id="rId211" display="https://www.colombiacompra.gov.co/tienda-virtual-del-estado-colombiano/orden-de-compra/16576"/>
    <hyperlink ref="E218" r:id="rId212" display="https://www.colombiacompra.gov.co/tienda-virtual-del-estado-colombiano/orden-de-compra/18850"/>
    <hyperlink ref="E219" r:id="rId213" display="https://www.colombiacompra.gov.co/tienda-virtual-del-estado-colombiano/orden-de-compra/18851"/>
    <hyperlink ref="E220" r:id="rId214" display="https://www.colombiacompra.gov.co/tienda-virtual-del-estado-colombiano/orden-de-compra/18852"/>
    <hyperlink ref="E221" r:id="rId215" display="https://www.colombiacompra.gov.co/tienda-virtual-del-estado-colombiano/orden-de-compra/18853"/>
    <hyperlink ref="E222" r:id="rId216"/>
    <hyperlink ref="E223" r:id="rId217"/>
    <hyperlink ref="E225" r:id="rId218"/>
    <hyperlink ref="E227" r:id="rId219"/>
    <hyperlink ref="E229" r:id="rId220"/>
    <hyperlink ref="E230" r:id="rId221"/>
    <hyperlink ref="E231" r:id="rId222"/>
    <hyperlink ref="E232" r:id="rId223"/>
    <hyperlink ref="E233" r:id="rId224"/>
    <hyperlink ref="E234" r:id="rId225"/>
    <hyperlink ref="E235" r:id="rId226"/>
    <hyperlink ref="E238" r:id="rId227"/>
    <hyperlink ref="E240" r:id="rId228"/>
    <hyperlink ref="E226" r:id="rId229"/>
    <hyperlink ref="E241" r:id="rId230"/>
    <hyperlink ref="E242" r:id="rId231" display="https://community.secop.gov.co/STS/Users/Login/Index?SkinName=CC"/>
    <hyperlink ref="E243" r:id="rId232" display="https://www.secop.gov.co/CO1BusinessLine/Tendering/BuyerWorkArea/Index?DocUniqueIdentifier=CO1.BDOS.221008"/>
    <hyperlink ref="E244" r:id="rId233"/>
    <hyperlink ref="E245" r:id="rId234" display="https://www.secop.gov.co/CO1BusinessLine/Tendering/BuyerWorkArea/Index?docUniqueIdentifier=CO1.BDOS.214224&amp;prevCtxUrl=https%3a%2f%2fwww.secop.gov.co%2fCO1BusinessLine%2fTendering%2fBuyerDossierWorkspace%2fIndex%3ffilteringState%3d1%26showAdvancedSearch%3d"/>
    <hyperlink ref="E246" r:id="rId235" display="https://www.secop.gov.co/CO1BusinessLine/Tendering/BuyerWorkArea/Index?docUniqueIdentifier=CO1.BDOS.217612&amp;prevCtxUrl=https%3a%2f%2fwww.secop.gov.co%2fCO1BusinessLine%2fTendering%2fBuyerDossierWorkspace%2fIndex%3ffilteringState%3d1%26showAdvancedSearch%3d"/>
    <hyperlink ref="E247" r:id="rId236" display="https://www.secop.gov.co/CO1BusinessLine/Tendering/BuyerWorkArea/Index?docUniqueIdentifier=CO1.BDOS.220524&amp;prevCtxUrl=https%3a%2f%2fwww.secop.gov.co%2fCO1BusinessLine%2fTendering%2fBuyerDossierWorkspace%2fIndex%3ffilteringState%3d1%26showAdvancedSearch%3d"/>
    <hyperlink ref="E224" r:id="rId237"/>
    <hyperlink ref="E248" r:id="rId238" display="https://www.secop.gov.co/CO1BusinessLine/Tendering/BuyerWorkArea/Index?DocUniqueIdentifier=CO1.BDOS.222008"/>
  </hyperlinks>
  <pageMargins left="0.70866141732283472" right="0.70866141732283472" top="0.74803149606299213" bottom="0.78740157480314965" header="0.31496062992125984" footer="0.31496062992125984"/>
  <pageSetup paperSize="14" scale="47" fitToWidth="5" fitToHeight="20" orientation="landscape" r:id="rId239"/>
  <ignoredErrors>
    <ignoredError sqref="O64:Q113 E227:F229 E2:F225 P23:Q63 O23:O63 O3:O22" numberStoredAsText="1"/>
  </ignoredErrors>
  <drawing r:id="rId240"/>
  <legacyDrawing r:id="rId24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21" t="s">
        <v>2910</v>
      </c>
      <c r="F2" s="822"/>
      <c r="G2" s="821"/>
      <c r="H2" s="821"/>
      <c r="I2" s="821"/>
      <c r="J2" s="821"/>
      <c r="K2" s="822"/>
      <c r="L2" s="822"/>
      <c r="M2" s="822"/>
      <c r="N2" s="822"/>
      <c r="O2" s="822"/>
      <c r="P2" s="822"/>
      <c r="Q2" s="822"/>
      <c r="R2" s="822"/>
      <c r="S2" s="822"/>
      <c r="T2" s="822"/>
      <c r="U2" s="822"/>
      <c r="V2" s="821"/>
      <c r="W2" s="821"/>
      <c r="X2" s="822"/>
      <c r="Y2" s="822"/>
      <c r="Z2" s="822"/>
      <c r="AA2" s="822"/>
      <c r="AB2" s="822"/>
      <c r="AC2" s="822"/>
      <c r="AD2" s="821"/>
      <c r="AE2" s="822"/>
      <c r="AF2" s="822"/>
      <c r="AG2" s="822"/>
      <c r="AH2" s="822"/>
      <c r="AI2" s="821"/>
      <c r="AJ2" s="822"/>
      <c r="AK2" s="822"/>
      <c r="AL2" s="822"/>
      <c r="AM2" s="821"/>
    </row>
    <row r="3" spans="4:48" ht="18" x14ac:dyDescent="0.25">
      <c r="E3" s="821" t="s">
        <v>2909</v>
      </c>
      <c r="F3" s="823"/>
      <c r="G3" s="821"/>
      <c r="H3" s="821"/>
      <c r="I3" s="821"/>
      <c r="J3" s="821"/>
      <c r="K3" s="823"/>
      <c r="L3" s="823"/>
      <c r="M3" s="823"/>
      <c r="N3" s="823"/>
      <c r="O3" s="823"/>
      <c r="P3" s="823"/>
      <c r="Q3" s="823"/>
      <c r="R3" s="823"/>
      <c r="S3" s="823"/>
      <c r="T3" s="823"/>
      <c r="U3" s="823"/>
      <c r="V3" s="821"/>
      <c r="W3" s="821"/>
      <c r="X3" s="823"/>
      <c r="Y3" s="823"/>
      <c r="Z3" s="823"/>
      <c r="AA3" s="823"/>
      <c r="AB3" s="823"/>
      <c r="AC3" s="823"/>
      <c r="AD3" s="821"/>
      <c r="AE3" s="823"/>
      <c r="AF3" s="823"/>
      <c r="AG3" s="823"/>
      <c r="AH3" s="823"/>
      <c r="AI3" s="821"/>
      <c r="AJ3" s="823"/>
      <c r="AK3" s="823"/>
      <c r="AL3" s="823"/>
      <c r="AM3" s="821"/>
    </row>
    <row r="4" spans="4:48" x14ac:dyDescent="0.25">
      <c r="E4" s="338"/>
      <c r="G4" s="339"/>
      <c r="H4" s="339"/>
      <c r="I4" s="340"/>
      <c r="J4" s="341"/>
      <c r="V4" s="342"/>
      <c r="W4" s="343"/>
      <c r="AD4" s="339"/>
      <c r="AI4" s="344"/>
      <c r="AM4" s="344"/>
    </row>
    <row r="5" spans="4:48" ht="18" x14ac:dyDescent="0.25">
      <c r="E5" s="821" t="s">
        <v>2911</v>
      </c>
      <c r="F5" s="822"/>
      <c r="G5" s="821"/>
      <c r="H5" s="821"/>
      <c r="I5" s="821"/>
      <c r="J5" s="821"/>
      <c r="K5" s="822"/>
      <c r="L5" s="822"/>
      <c r="M5" s="822"/>
      <c r="N5" s="822"/>
      <c r="O5" s="822"/>
      <c r="P5" s="822"/>
      <c r="Q5" s="822"/>
      <c r="R5" s="822"/>
      <c r="S5" s="822"/>
      <c r="T5" s="822"/>
      <c r="U5" s="822"/>
      <c r="V5" s="821"/>
      <c r="W5" s="821"/>
      <c r="X5" s="822"/>
      <c r="Y5" s="822"/>
      <c r="Z5" s="822"/>
      <c r="AA5" s="822"/>
      <c r="AB5" s="822"/>
      <c r="AC5" s="822"/>
      <c r="AD5" s="821"/>
      <c r="AE5" s="822"/>
      <c r="AF5" s="822"/>
      <c r="AG5" s="822"/>
      <c r="AH5" s="822"/>
      <c r="AI5" s="821"/>
      <c r="AJ5" s="822"/>
      <c r="AK5" s="822"/>
      <c r="AL5" s="822"/>
      <c r="AM5" s="821"/>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51" x14ac:dyDescent="0.25">
      <c r="D8" s="612" t="s">
        <v>3045</v>
      </c>
      <c r="E8" s="410">
        <f t="shared" ref="E8:E10" si="0">(V8)</f>
        <v>55</v>
      </c>
      <c r="F8" s="596" t="s">
        <v>1610</v>
      </c>
      <c r="G8" s="652" t="s">
        <v>3101</v>
      </c>
      <c r="H8" s="507" t="s">
        <v>3098</v>
      </c>
      <c r="I8" s="603">
        <v>42772</v>
      </c>
      <c r="J8" s="609" t="s">
        <v>1499</v>
      </c>
      <c r="K8" s="609" t="s">
        <v>1659</v>
      </c>
      <c r="L8" s="610" t="s">
        <v>3074</v>
      </c>
      <c r="M8" s="610" t="s">
        <v>3099</v>
      </c>
      <c r="N8" s="614">
        <v>55</v>
      </c>
      <c r="O8" s="611">
        <v>821215</v>
      </c>
      <c r="P8" s="610" t="s">
        <v>3020</v>
      </c>
      <c r="Q8" s="631">
        <v>5000000</v>
      </c>
      <c r="R8" s="596" t="s">
        <v>3100</v>
      </c>
      <c r="S8" s="655" t="s">
        <v>1563</v>
      </c>
      <c r="T8" s="653" t="s">
        <v>1480</v>
      </c>
      <c r="U8" s="654" t="s">
        <v>1481</v>
      </c>
      <c r="V8" s="633">
        <v>55</v>
      </c>
      <c r="W8" s="603">
        <v>42804</v>
      </c>
      <c r="X8" s="603">
        <v>42807</v>
      </c>
      <c r="Y8" s="612"/>
      <c r="Z8" s="610" t="s">
        <v>1659</v>
      </c>
      <c r="AA8" s="610" t="s">
        <v>1484</v>
      </c>
      <c r="AB8" s="610" t="s">
        <v>1484</v>
      </c>
      <c r="AC8" s="610" t="s">
        <v>2173</v>
      </c>
      <c r="AD8" s="622" t="s">
        <v>3322</v>
      </c>
      <c r="AE8" s="613"/>
      <c r="AF8" s="614">
        <v>64117</v>
      </c>
      <c r="AG8" s="603">
        <v>42804</v>
      </c>
      <c r="AH8" s="618"/>
      <c r="AI8" s="631">
        <v>5000000</v>
      </c>
      <c r="AJ8" s="623"/>
      <c r="AK8" s="623"/>
      <c r="AL8" s="623">
        <f t="shared" ref="AL8:AL10" si="1">+AI8+AJ8</f>
        <v>5000000</v>
      </c>
      <c r="AM8" s="630"/>
      <c r="AN8" s="630"/>
      <c r="AO8" s="630"/>
      <c r="AP8" s="630"/>
      <c r="AQ8" s="603"/>
      <c r="AR8" s="603">
        <v>42807</v>
      </c>
      <c r="AS8" s="603">
        <v>43100</v>
      </c>
      <c r="AT8" s="401">
        <f t="shared" ref="AT8:AT10" si="2">AS8-AR8</f>
        <v>293</v>
      </c>
      <c r="AU8" s="610" t="s">
        <v>3347</v>
      </c>
      <c r="AV8" s="598">
        <v>52780783</v>
      </c>
    </row>
    <row r="9" spans="4:48" ht="38.25" x14ac:dyDescent="0.25">
      <c r="D9" s="612" t="s">
        <v>3045</v>
      </c>
      <c r="E9" s="600">
        <f t="shared" si="0"/>
        <v>0</v>
      </c>
      <c r="F9" s="596" t="s">
        <v>2164</v>
      </c>
      <c r="G9" s="652" t="s">
        <v>3238</v>
      </c>
      <c r="H9" s="625" t="s">
        <v>3239</v>
      </c>
      <c r="I9" s="603">
        <v>42789</v>
      </c>
      <c r="J9" s="609" t="s">
        <v>1499</v>
      </c>
      <c r="K9" s="609" t="s">
        <v>1659</v>
      </c>
      <c r="L9" s="434" t="s">
        <v>2257</v>
      </c>
      <c r="M9" s="610" t="s">
        <v>3240</v>
      </c>
      <c r="N9" s="600">
        <v>82</v>
      </c>
      <c r="O9" s="611">
        <v>781316</v>
      </c>
      <c r="P9" s="610" t="s">
        <v>3226</v>
      </c>
      <c r="Q9" s="631">
        <v>1459360667</v>
      </c>
      <c r="R9" s="596" t="s">
        <v>3241</v>
      </c>
      <c r="S9" s="655" t="s">
        <v>3011</v>
      </c>
      <c r="T9" s="653"/>
      <c r="U9" s="654"/>
      <c r="V9" s="633"/>
      <c r="W9" s="603"/>
      <c r="X9" s="603"/>
      <c r="Y9" s="612"/>
      <c r="Z9" s="610"/>
      <c r="AA9" s="610"/>
      <c r="AB9" s="610"/>
      <c r="AC9" s="610"/>
      <c r="AD9" s="622"/>
      <c r="AE9" s="613"/>
      <c r="AF9" s="614"/>
      <c r="AG9" s="603"/>
      <c r="AH9" s="618"/>
      <c r="AI9" s="631"/>
      <c r="AJ9" s="623"/>
      <c r="AK9" s="623"/>
      <c r="AL9" s="623">
        <f t="shared" si="1"/>
        <v>0</v>
      </c>
      <c r="AM9" s="630"/>
      <c r="AN9" s="630"/>
      <c r="AO9" s="630"/>
      <c r="AP9" s="630"/>
      <c r="AQ9" s="603"/>
      <c r="AR9" s="603"/>
      <c r="AS9" s="603"/>
      <c r="AT9" s="401">
        <f t="shared" si="2"/>
        <v>0</v>
      </c>
      <c r="AU9" s="610"/>
      <c r="AV9" s="638"/>
    </row>
    <row r="10" spans="4:48" ht="89.25" x14ac:dyDescent="0.25">
      <c r="D10" s="637" t="s">
        <v>3045</v>
      </c>
      <c r="E10" s="600">
        <f t="shared" si="0"/>
        <v>62</v>
      </c>
      <c r="F10" s="598" t="s">
        <v>1610</v>
      </c>
      <c r="G10" s="652" t="s">
        <v>3251</v>
      </c>
      <c r="H10" s="507" t="s">
        <v>3250</v>
      </c>
      <c r="I10" s="603">
        <v>42790</v>
      </c>
      <c r="J10" s="609" t="s">
        <v>1499</v>
      </c>
      <c r="K10" s="609" t="s">
        <v>1659</v>
      </c>
      <c r="L10" s="648" t="s">
        <v>1743</v>
      </c>
      <c r="M10" s="610" t="s">
        <v>3252</v>
      </c>
      <c r="N10" s="614">
        <v>44</v>
      </c>
      <c r="O10" s="611">
        <v>901115</v>
      </c>
      <c r="P10" s="595" t="s">
        <v>3253</v>
      </c>
      <c r="Q10" s="636">
        <v>18000000</v>
      </c>
      <c r="R10" s="617" t="s">
        <v>3254</v>
      </c>
      <c r="S10" s="656" t="s">
        <v>1863</v>
      </c>
      <c r="T10" s="653" t="s">
        <v>1480</v>
      </c>
      <c r="U10" s="654" t="s">
        <v>1481</v>
      </c>
      <c r="V10" s="633">
        <v>62</v>
      </c>
      <c r="W10" s="603">
        <v>42818</v>
      </c>
      <c r="X10" s="603">
        <v>42818</v>
      </c>
      <c r="Y10" s="612"/>
      <c r="Z10" s="610" t="s">
        <v>1659</v>
      </c>
      <c r="AA10" s="610" t="s">
        <v>1484</v>
      </c>
      <c r="AB10" s="610" t="s">
        <v>1484</v>
      </c>
      <c r="AC10" s="610" t="s">
        <v>3429</v>
      </c>
      <c r="AD10" s="622" t="s">
        <v>3430</v>
      </c>
      <c r="AE10" s="613"/>
      <c r="AF10" s="600">
        <v>69917</v>
      </c>
      <c r="AG10" s="603">
        <v>42818</v>
      </c>
      <c r="AH10" s="623"/>
      <c r="AI10" s="636">
        <v>18000000</v>
      </c>
      <c r="AJ10" s="623"/>
      <c r="AK10" s="623"/>
      <c r="AL10" s="623">
        <f t="shared" si="1"/>
        <v>18000000</v>
      </c>
      <c r="AM10" s="598"/>
      <c r="AN10" s="619"/>
      <c r="AO10" s="620"/>
      <c r="AP10" s="620"/>
      <c r="AQ10" s="603"/>
      <c r="AR10" s="603">
        <v>42818</v>
      </c>
      <c r="AS10" s="603">
        <v>43100</v>
      </c>
      <c r="AT10" s="597">
        <f t="shared" si="2"/>
        <v>282</v>
      </c>
      <c r="AU10" s="610" t="s">
        <v>101</v>
      </c>
      <c r="AV10" s="641">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2017'!U8)))</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s="304" customFormat="1" ht="47.25" customHeight="1" x14ac:dyDescent="0.25">
      <c r="A1" s="299"/>
      <c r="B1" s="346" t="s">
        <v>20</v>
      </c>
      <c r="C1" s="346" t="s">
        <v>158</v>
      </c>
      <c r="D1" s="136" t="s">
        <v>0</v>
      </c>
      <c r="E1" s="346" t="s">
        <v>114</v>
      </c>
      <c r="F1" s="346" t="s">
        <v>1</v>
      </c>
      <c r="G1" s="346" t="s">
        <v>2921</v>
      </c>
      <c r="H1" s="346"/>
      <c r="I1" s="346" t="s">
        <v>2531</v>
      </c>
      <c r="J1" s="346" t="s">
        <v>6</v>
      </c>
      <c r="K1" s="36" t="s">
        <v>157</v>
      </c>
      <c r="L1" s="32" t="s">
        <v>1466</v>
      </c>
      <c r="M1" s="32" t="s">
        <v>143</v>
      </c>
      <c r="N1" s="287" t="s">
        <v>1476</v>
      </c>
      <c r="O1" s="32" t="s">
        <v>115</v>
      </c>
      <c r="P1" s="38" t="s">
        <v>116</v>
      </c>
      <c r="Q1" s="346" t="s">
        <v>1462</v>
      </c>
      <c r="R1" s="346" t="s">
        <v>3</v>
      </c>
      <c r="S1" s="37" t="s">
        <v>1467</v>
      </c>
      <c r="T1" s="346" t="s">
        <v>130</v>
      </c>
      <c r="U1" s="37" t="s">
        <v>18</v>
      </c>
      <c r="V1" s="137" t="s">
        <v>2</v>
      </c>
      <c r="W1" s="300" t="s">
        <v>1482</v>
      </c>
      <c r="X1" s="346" t="s">
        <v>60</v>
      </c>
      <c r="Y1" s="346" t="s">
        <v>5</v>
      </c>
      <c r="Z1" s="288" t="s">
        <v>144</v>
      </c>
      <c r="AA1" s="346" t="s">
        <v>55</v>
      </c>
      <c r="AB1" s="40" t="s">
        <v>135</v>
      </c>
      <c r="AC1" s="32" t="s">
        <v>136</v>
      </c>
      <c r="AD1" s="39" t="s">
        <v>2918</v>
      </c>
      <c r="AE1" s="199" t="s">
        <v>1629</v>
      </c>
      <c r="AF1" s="39" t="s">
        <v>2758</v>
      </c>
      <c r="AG1" s="39" t="s">
        <v>2759</v>
      </c>
      <c r="AH1" s="346" t="s">
        <v>93</v>
      </c>
      <c r="AI1" s="32" t="s">
        <v>14</v>
      </c>
      <c r="AJ1" s="41" t="s">
        <v>15</v>
      </c>
      <c r="AK1" s="41" t="s">
        <v>9</v>
      </c>
      <c r="AL1" s="41" t="s">
        <v>90</v>
      </c>
      <c r="AM1" s="38" t="s">
        <v>8</v>
      </c>
      <c r="AN1" s="346" t="s">
        <v>40</v>
      </c>
      <c r="AO1" s="274" t="s">
        <v>2750</v>
      </c>
      <c r="AP1" s="346"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811" t="s">
        <v>76</v>
      </c>
      <c r="CK1" s="811"/>
      <c r="CL1" s="301" t="s">
        <v>56</v>
      </c>
      <c r="CM1" s="301"/>
      <c r="CN1" s="302" t="s">
        <v>3</v>
      </c>
      <c r="CO1" s="302"/>
      <c r="CP1" s="302" t="s">
        <v>125</v>
      </c>
      <c r="CQ1" s="302" t="s">
        <v>126</v>
      </c>
      <c r="CR1" s="302" t="s">
        <v>1469</v>
      </c>
      <c r="CS1" s="39" t="s">
        <v>1470</v>
      </c>
      <c r="CT1" s="303" t="s">
        <v>1472</v>
      </c>
      <c r="CU1" s="38">
        <v>42277</v>
      </c>
      <c r="CV1" s="39" t="s">
        <v>1471</v>
      </c>
      <c r="CW1" s="302" t="s">
        <v>1473</v>
      </c>
      <c r="DV1" s="361" t="s">
        <v>2919</v>
      </c>
    </row>
    <row r="2" spans="1:126" s="52" customFormat="1" ht="89.25" x14ac:dyDescent="0.25">
      <c r="A2" s="354">
        <f>(V2)</f>
        <v>1</v>
      </c>
      <c r="B2" s="44" t="s">
        <v>1477</v>
      </c>
      <c r="C2" s="278" t="s">
        <v>1478</v>
      </c>
      <c r="D2" s="202" t="s">
        <v>7</v>
      </c>
      <c r="E2" s="348">
        <v>42374</v>
      </c>
      <c r="F2" s="118" t="s">
        <v>1499</v>
      </c>
      <c r="G2" s="45" t="s">
        <v>1525</v>
      </c>
      <c r="H2" s="45"/>
      <c r="I2" s="359" t="s">
        <v>2257</v>
      </c>
      <c r="J2" s="353" t="s">
        <v>1510</v>
      </c>
      <c r="K2" s="354">
        <v>212</v>
      </c>
      <c r="L2" s="47">
        <v>801116</v>
      </c>
      <c r="M2" s="185" t="s">
        <v>1479</v>
      </c>
      <c r="N2" s="163">
        <v>44000000</v>
      </c>
      <c r="O2" s="350" t="s">
        <v>1486</v>
      </c>
      <c r="P2" s="33" t="s">
        <v>1487</v>
      </c>
      <c r="Q2" s="289" t="s">
        <v>1480</v>
      </c>
      <c r="R2" s="351" t="s">
        <v>1481</v>
      </c>
      <c r="S2" s="48"/>
      <c r="T2" s="49"/>
      <c r="U2" s="48"/>
      <c r="V2" s="191">
        <v>1</v>
      </c>
      <c r="W2" s="348">
        <v>42375</v>
      </c>
      <c r="X2" s="352" t="s">
        <v>1484</v>
      </c>
      <c r="Y2" s="367" t="s">
        <v>1485</v>
      </c>
      <c r="Z2" s="115">
        <v>39567488</v>
      </c>
      <c r="AA2" s="51"/>
      <c r="AB2" s="349">
        <v>6816</v>
      </c>
      <c r="AC2" s="348">
        <v>42522</v>
      </c>
      <c r="AD2" s="368">
        <v>4000000</v>
      </c>
      <c r="AE2" s="163">
        <v>44000000</v>
      </c>
      <c r="AF2" s="50"/>
      <c r="AG2" s="50"/>
      <c r="AH2" s="369">
        <f t="shared" ref="AH2:AH57" si="0">+AE2+AF2</f>
        <v>44000000</v>
      </c>
      <c r="AI2" s="158" t="s">
        <v>22</v>
      </c>
      <c r="AJ2" s="158" t="s">
        <v>67</v>
      </c>
      <c r="AK2" s="158" t="s">
        <v>67</v>
      </c>
      <c r="AL2" s="158" t="s">
        <v>67</v>
      </c>
      <c r="AM2" s="348" t="s">
        <v>67</v>
      </c>
      <c r="AN2" s="348">
        <v>42375</v>
      </c>
      <c r="AO2" s="348"/>
      <c r="AP2" s="348">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806" t="s">
        <v>1474</v>
      </c>
      <c r="CV2" s="84">
        <f>+CT2</f>
        <v>-29.341317365269461</v>
      </c>
      <c r="CW2" s="86" t="e">
        <f>+CL2</f>
        <v>#REF!</v>
      </c>
      <c r="DV2" s="362"/>
    </row>
    <row r="3" spans="1:126" s="52" customFormat="1" ht="127.5" hidden="1" x14ac:dyDescent="0.25">
      <c r="A3" s="354">
        <f t="shared" ref="A3:A66" si="8">(V3)</f>
        <v>2</v>
      </c>
      <c r="B3" s="44" t="s">
        <v>1477</v>
      </c>
      <c r="C3" s="278" t="s">
        <v>1545</v>
      </c>
      <c r="D3" s="202" t="s">
        <v>1488</v>
      </c>
      <c r="E3" s="348">
        <v>42375</v>
      </c>
      <c r="F3" s="118" t="s">
        <v>1499</v>
      </c>
      <c r="G3" s="118" t="s">
        <v>1546</v>
      </c>
      <c r="H3" s="118"/>
      <c r="I3" s="30" t="s">
        <v>2257</v>
      </c>
      <c r="J3" s="207" t="s">
        <v>2640</v>
      </c>
      <c r="K3" s="349">
        <v>232</v>
      </c>
      <c r="L3" s="47">
        <v>801315</v>
      </c>
      <c r="M3" s="47" t="s">
        <v>1548</v>
      </c>
      <c r="N3" s="163">
        <v>111259817</v>
      </c>
      <c r="O3" s="350" t="s">
        <v>1549</v>
      </c>
      <c r="P3" s="33" t="s">
        <v>1550</v>
      </c>
      <c r="Q3" s="289" t="s">
        <v>1480</v>
      </c>
      <c r="R3" s="351" t="s">
        <v>1481</v>
      </c>
      <c r="S3" s="48"/>
      <c r="T3" s="49"/>
      <c r="U3" s="48"/>
      <c r="V3" s="192">
        <v>2</v>
      </c>
      <c r="W3" s="348">
        <v>42377</v>
      </c>
      <c r="X3" s="352" t="s">
        <v>1547</v>
      </c>
      <c r="Y3" s="352" t="s">
        <v>1552</v>
      </c>
      <c r="Z3" s="115">
        <v>4973586</v>
      </c>
      <c r="AA3" s="51"/>
      <c r="AB3" s="349">
        <v>9416</v>
      </c>
      <c r="AC3" s="348">
        <v>42377</v>
      </c>
      <c r="AD3" s="88">
        <v>9271651</v>
      </c>
      <c r="AE3" s="163">
        <v>111259817</v>
      </c>
      <c r="AF3" s="50"/>
      <c r="AG3" s="50"/>
      <c r="AH3" s="50">
        <f t="shared" si="0"/>
        <v>111259817</v>
      </c>
      <c r="AI3" s="158" t="s">
        <v>22</v>
      </c>
      <c r="AJ3" s="158" t="s">
        <v>67</v>
      </c>
      <c r="AK3" s="158" t="s">
        <v>67</v>
      </c>
      <c r="AL3" s="158" t="s">
        <v>67</v>
      </c>
      <c r="AM3" s="348" t="s">
        <v>67</v>
      </c>
      <c r="AN3" s="348">
        <v>42377</v>
      </c>
      <c r="AO3" s="348"/>
      <c r="AP3" s="348">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806"/>
      <c r="CV3" s="84">
        <f t="shared" ref="CV3:CV107" si="14">+CT3</f>
        <v>-27.397260273972602</v>
      </c>
      <c r="CW3" s="86" t="e">
        <f t="shared" ref="CW3:CW107" si="15">+CL3</f>
        <v>#REF!</v>
      </c>
    </row>
    <row r="4" spans="1:126" s="52" customFormat="1" ht="76.5" x14ac:dyDescent="0.25">
      <c r="A4" s="354">
        <f t="shared" si="8"/>
        <v>6</v>
      </c>
      <c r="B4" s="44" t="s">
        <v>1477</v>
      </c>
      <c r="C4" s="43" t="s">
        <v>1509</v>
      </c>
      <c r="D4" s="202" t="s">
        <v>1491</v>
      </c>
      <c r="E4" s="348">
        <v>42377</v>
      </c>
      <c r="F4" s="118" t="s">
        <v>1499</v>
      </c>
      <c r="G4" s="45" t="s">
        <v>1525</v>
      </c>
      <c r="H4" s="45"/>
      <c r="I4" s="359" t="s">
        <v>2257</v>
      </c>
      <c r="J4" s="207" t="s">
        <v>2641</v>
      </c>
      <c r="K4" s="349">
        <v>200</v>
      </c>
      <c r="L4" s="47">
        <v>801116</v>
      </c>
      <c r="M4" s="185" t="s">
        <v>1479</v>
      </c>
      <c r="N4" s="163">
        <v>28750000</v>
      </c>
      <c r="O4" s="350" t="s">
        <v>1511</v>
      </c>
      <c r="P4" s="33" t="s">
        <v>1487</v>
      </c>
      <c r="Q4" s="289" t="s">
        <v>1480</v>
      </c>
      <c r="R4" s="351" t="s">
        <v>1481</v>
      </c>
      <c r="S4" s="48"/>
      <c r="T4" s="49"/>
      <c r="U4" s="48"/>
      <c r="V4" s="193">
        <v>6</v>
      </c>
      <c r="W4" s="348">
        <v>42383</v>
      </c>
      <c r="X4" s="352" t="s">
        <v>1484</v>
      </c>
      <c r="Y4" s="367" t="s">
        <v>1512</v>
      </c>
      <c r="Z4" s="115">
        <v>1022097423</v>
      </c>
      <c r="AA4" s="51"/>
      <c r="AB4" s="349">
        <v>17016</v>
      </c>
      <c r="AC4" s="348">
        <v>42383</v>
      </c>
      <c r="AD4" s="368">
        <v>2500000</v>
      </c>
      <c r="AE4" s="163">
        <v>28750000</v>
      </c>
      <c r="AF4" s="50"/>
      <c r="AG4" s="50"/>
      <c r="AH4" s="369">
        <f t="shared" si="0"/>
        <v>28750000</v>
      </c>
      <c r="AI4" s="158" t="s">
        <v>22</v>
      </c>
      <c r="AJ4" s="158" t="s">
        <v>67</v>
      </c>
      <c r="AK4" s="158" t="s">
        <v>67</v>
      </c>
      <c r="AL4" s="158" t="s">
        <v>67</v>
      </c>
      <c r="AM4" s="348" t="s">
        <v>67</v>
      </c>
      <c r="AN4" s="348">
        <v>42383</v>
      </c>
      <c r="AO4" s="348"/>
      <c r="AP4" s="348">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806"/>
      <c r="CV4" s="84">
        <f t="shared" si="14"/>
        <v>-63.095238095238095</v>
      </c>
      <c r="CW4" s="86" t="e">
        <f t="shared" si="15"/>
        <v>#REF!</v>
      </c>
      <c r="DV4" s="363" t="s">
        <v>2628</v>
      </c>
    </row>
    <row r="5" spans="1:126" s="180" customFormat="1" ht="76.5" hidden="1" x14ac:dyDescent="0.2">
      <c r="A5" s="269" t="str">
        <f t="shared" si="8"/>
        <v>DESIERTO</v>
      </c>
      <c r="B5" s="276" t="s">
        <v>1477</v>
      </c>
      <c r="C5" s="280" t="s">
        <v>1616</v>
      </c>
      <c r="D5" s="208" t="s">
        <v>1492</v>
      </c>
      <c r="E5" s="348">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1"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806"/>
      <c r="CV5" s="177">
        <f t="shared" si="14"/>
        <v>100</v>
      </c>
      <c r="CW5" s="179" t="e">
        <f t="shared" si="15"/>
        <v>#REF!</v>
      </c>
    </row>
    <row r="6" spans="1:126" s="52" customFormat="1" ht="76.5" hidden="1" x14ac:dyDescent="0.25">
      <c r="A6" s="354" t="str">
        <f t="shared" si="8"/>
        <v>22</v>
      </c>
      <c r="B6" s="44" t="s">
        <v>1477</v>
      </c>
      <c r="C6" s="278" t="s">
        <v>1617</v>
      </c>
      <c r="D6" s="202" t="s">
        <v>1493</v>
      </c>
      <c r="E6" s="348">
        <v>42377</v>
      </c>
      <c r="F6" s="118" t="s">
        <v>1499</v>
      </c>
      <c r="G6" s="118" t="s">
        <v>1546</v>
      </c>
      <c r="H6" s="118"/>
      <c r="I6" s="352" t="s">
        <v>2257</v>
      </c>
      <c r="J6" s="28" t="s">
        <v>1618</v>
      </c>
      <c r="K6" s="349">
        <v>61</v>
      </c>
      <c r="L6" s="47">
        <v>801315</v>
      </c>
      <c r="M6" s="47" t="s">
        <v>1548</v>
      </c>
      <c r="N6" s="163">
        <v>28402000</v>
      </c>
      <c r="O6" s="350" t="s">
        <v>1619</v>
      </c>
      <c r="P6" s="33" t="s">
        <v>1550</v>
      </c>
      <c r="Q6" s="289" t="s">
        <v>1480</v>
      </c>
      <c r="R6" s="351" t="s">
        <v>1481</v>
      </c>
      <c r="S6" s="48"/>
      <c r="T6" s="49"/>
      <c r="U6" s="48"/>
      <c r="V6" s="192" t="s">
        <v>1537</v>
      </c>
      <c r="W6" s="348">
        <v>42395</v>
      </c>
      <c r="X6" s="352" t="s">
        <v>1621</v>
      </c>
      <c r="Y6" s="352" t="s">
        <v>1622</v>
      </c>
      <c r="Z6" s="115">
        <v>32529734</v>
      </c>
      <c r="AA6" s="51"/>
      <c r="AB6" s="349">
        <v>28516</v>
      </c>
      <c r="AC6" s="348">
        <v>42395</v>
      </c>
      <c r="AD6" s="88">
        <v>2582000</v>
      </c>
      <c r="AE6" s="163">
        <v>28402000</v>
      </c>
      <c r="AF6" s="50"/>
      <c r="AG6" s="50"/>
      <c r="AH6" s="50">
        <f t="shared" si="0"/>
        <v>28402000</v>
      </c>
      <c r="AI6" s="158" t="s">
        <v>22</v>
      </c>
      <c r="AJ6" s="158" t="s">
        <v>67</v>
      </c>
      <c r="AK6" s="158" t="s">
        <v>67</v>
      </c>
      <c r="AL6" s="158" t="s">
        <v>67</v>
      </c>
      <c r="AM6" s="348" t="s">
        <v>67</v>
      </c>
      <c r="AN6" s="348">
        <v>42395</v>
      </c>
      <c r="AO6" s="348"/>
      <c r="AP6" s="348">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806"/>
      <c r="CV6" s="84">
        <f t="shared" si="14"/>
        <v>-35.32934131736527</v>
      </c>
      <c r="CW6" s="86" t="e">
        <f t="shared" si="15"/>
        <v>#REF!</v>
      </c>
    </row>
    <row r="7" spans="1:126" s="52" customFormat="1" ht="63.75" hidden="1" x14ac:dyDescent="0.25">
      <c r="A7" s="354" t="str">
        <f t="shared" si="8"/>
        <v>24</v>
      </c>
      <c r="B7" s="44" t="s">
        <v>1477</v>
      </c>
      <c r="C7" s="278" t="s">
        <v>1623</v>
      </c>
      <c r="D7" s="202" t="s">
        <v>1494</v>
      </c>
      <c r="E7" s="348">
        <v>42377</v>
      </c>
      <c r="F7" s="118" t="s">
        <v>1499</v>
      </c>
      <c r="G7" s="118" t="s">
        <v>1546</v>
      </c>
      <c r="H7" s="118"/>
      <c r="I7" s="352" t="s">
        <v>2257</v>
      </c>
      <c r="J7" s="28" t="s">
        <v>1624</v>
      </c>
      <c r="K7" s="349">
        <v>57</v>
      </c>
      <c r="L7" s="47">
        <v>801315</v>
      </c>
      <c r="M7" s="47" t="s">
        <v>1548</v>
      </c>
      <c r="N7" s="163">
        <v>2520000</v>
      </c>
      <c r="O7" s="350" t="s">
        <v>1625</v>
      </c>
      <c r="P7" s="33" t="s">
        <v>1550</v>
      </c>
      <c r="Q7" s="289" t="s">
        <v>1480</v>
      </c>
      <c r="R7" s="351" t="s">
        <v>1481</v>
      </c>
      <c r="S7" s="48"/>
      <c r="T7" s="49"/>
      <c r="U7" s="48"/>
      <c r="V7" s="192" t="s">
        <v>1539</v>
      </c>
      <c r="W7" s="348">
        <v>42397</v>
      </c>
      <c r="X7" s="352" t="s">
        <v>1627</v>
      </c>
      <c r="Y7" s="352" t="s">
        <v>1628</v>
      </c>
      <c r="Z7" s="115">
        <v>11695148</v>
      </c>
      <c r="AA7" s="51"/>
      <c r="AB7" s="349">
        <v>33816</v>
      </c>
      <c r="AC7" s="348">
        <v>42397</v>
      </c>
      <c r="AD7" s="88">
        <v>210000</v>
      </c>
      <c r="AE7" s="163">
        <v>2520000</v>
      </c>
      <c r="AF7" s="50"/>
      <c r="AG7" s="50"/>
      <c r="AH7" s="50">
        <f t="shared" si="0"/>
        <v>2520000</v>
      </c>
      <c r="AI7" s="158" t="s">
        <v>22</v>
      </c>
      <c r="AJ7" s="158" t="s">
        <v>67</v>
      </c>
      <c r="AK7" s="158" t="s">
        <v>67</v>
      </c>
      <c r="AL7" s="158" t="s">
        <v>67</v>
      </c>
      <c r="AM7" s="348" t="s">
        <v>67</v>
      </c>
      <c r="AN7" s="348">
        <v>42397</v>
      </c>
      <c r="AO7" s="348"/>
      <c r="AP7" s="348">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806"/>
      <c r="CV7" s="84">
        <f t="shared" si="14"/>
        <v>-32.87671232876712</v>
      </c>
      <c r="CW7" s="86" t="e">
        <f t="shared" si="15"/>
        <v>#REF!</v>
      </c>
    </row>
    <row r="8" spans="1:126" s="52" customFormat="1" ht="89.25" x14ac:dyDescent="0.25">
      <c r="A8" s="354">
        <f t="shared" si="8"/>
        <v>7</v>
      </c>
      <c r="B8" s="44" t="s">
        <v>1489</v>
      </c>
      <c r="C8" s="278" t="s">
        <v>1513</v>
      </c>
      <c r="D8" s="202" t="s">
        <v>1495</v>
      </c>
      <c r="E8" s="348">
        <v>42381</v>
      </c>
      <c r="F8" s="118" t="s">
        <v>1499</v>
      </c>
      <c r="G8" s="45" t="s">
        <v>1525</v>
      </c>
      <c r="H8" s="45"/>
      <c r="I8" s="46" t="s">
        <v>2302</v>
      </c>
      <c r="J8" s="353" t="s">
        <v>1514</v>
      </c>
      <c r="K8" s="354">
        <v>166</v>
      </c>
      <c r="L8" s="47">
        <v>801116</v>
      </c>
      <c r="M8" s="185" t="s">
        <v>1479</v>
      </c>
      <c r="N8" s="163">
        <v>52000000</v>
      </c>
      <c r="O8" s="350" t="s">
        <v>1515</v>
      </c>
      <c r="P8" s="33" t="s">
        <v>1487</v>
      </c>
      <c r="Q8" s="289" t="s">
        <v>1480</v>
      </c>
      <c r="R8" s="351" t="s">
        <v>1481</v>
      </c>
      <c r="S8" s="48"/>
      <c r="T8" s="49"/>
      <c r="U8" s="48"/>
      <c r="V8" s="193">
        <v>7</v>
      </c>
      <c r="W8" s="348">
        <v>42383</v>
      </c>
      <c r="X8" s="352" t="s">
        <v>1484</v>
      </c>
      <c r="Y8" s="367" t="s">
        <v>1516</v>
      </c>
      <c r="Z8" s="115">
        <v>14696934</v>
      </c>
      <c r="AA8" s="51"/>
      <c r="AB8" s="349">
        <v>16916</v>
      </c>
      <c r="AC8" s="348">
        <v>42383</v>
      </c>
      <c r="AD8" s="368">
        <v>5200000</v>
      </c>
      <c r="AE8" s="163">
        <v>52000000</v>
      </c>
      <c r="AF8" s="50"/>
      <c r="AG8" s="50"/>
      <c r="AH8" s="369">
        <f t="shared" si="0"/>
        <v>52000000</v>
      </c>
      <c r="AI8" s="158" t="s">
        <v>22</v>
      </c>
      <c r="AJ8" s="158" t="s">
        <v>67</v>
      </c>
      <c r="AK8" s="158" t="s">
        <v>67</v>
      </c>
      <c r="AL8" s="158" t="s">
        <v>67</v>
      </c>
      <c r="AM8" s="348" t="s">
        <v>67</v>
      </c>
      <c r="AN8" s="348">
        <v>42383</v>
      </c>
      <c r="AO8" s="348"/>
      <c r="AP8" s="348">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806"/>
      <c r="CV8" s="84">
        <f t="shared" si="14"/>
        <v>-34.868421052631575</v>
      </c>
      <c r="CW8" s="86" t="e">
        <f t="shared" si="15"/>
        <v>#REF!</v>
      </c>
      <c r="DV8" s="362"/>
    </row>
    <row r="9" spans="1:126" s="52" customFormat="1" ht="35.25" customHeight="1" x14ac:dyDescent="0.2">
      <c r="A9" s="354">
        <f t="shared" si="8"/>
        <v>9</v>
      </c>
      <c r="B9" s="44" t="s">
        <v>1609</v>
      </c>
      <c r="C9" s="278" t="s">
        <v>1672</v>
      </c>
      <c r="D9" s="202" t="s">
        <v>1496</v>
      </c>
      <c r="E9" s="348">
        <v>42381</v>
      </c>
      <c r="F9" s="118" t="s">
        <v>1499</v>
      </c>
      <c r="G9" s="45" t="s">
        <v>1525</v>
      </c>
      <c r="H9" s="45"/>
      <c r="I9" s="359" t="s">
        <v>2257</v>
      </c>
      <c r="J9" s="353" t="s">
        <v>1673</v>
      </c>
      <c r="K9" s="349">
        <v>5</v>
      </c>
      <c r="L9" s="47">
        <v>801116</v>
      </c>
      <c r="M9" s="210" t="s">
        <v>1674</v>
      </c>
      <c r="N9" s="211">
        <v>41580000</v>
      </c>
      <c r="O9" s="350" t="s">
        <v>1675</v>
      </c>
      <c r="P9" s="33" t="s">
        <v>1487</v>
      </c>
      <c r="Q9" s="289" t="s">
        <v>1480</v>
      </c>
      <c r="R9" s="351" t="s">
        <v>1481</v>
      </c>
      <c r="S9" s="48"/>
      <c r="T9" s="49"/>
      <c r="U9" s="48"/>
      <c r="V9" s="193">
        <v>9</v>
      </c>
      <c r="W9" s="348">
        <v>42384</v>
      </c>
      <c r="X9" s="352" t="s">
        <v>1484</v>
      </c>
      <c r="Y9" s="367" t="s">
        <v>26</v>
      </c>
      <c r="Z9" s="115">
        <v>5825755</v>
      </c>
      <c r="AA9" s="51"/>
      <c r="AB9" s="349">
        <v>17816</v>
      </c>
      <c r="AC9" s="348">
        <v>42384</v>
      </c>
      <c r="AD9" s="370">
        <v>3780000</v>
      </c>
      <c r="AE9" s="163">
        <v>41580000</v>
      </c>
      <c r="AF9" s="50"/>
      <c r="AG9" s="50"/>
      <c r="AH9" s="369">
        <f t="shared" si="0"/>
        <v>41580000</v>
      </c>
      <c r="AI9" s="158" t="s">
        <v>22</v>
      </c>
      <c r="AJ9" s="158" t="s">
        <v>67</v>
      </c>
      <c r="AK9" s="158" t="s">
        <v>67</v>
      </c>
      <c r="AL9" s="158" t="s">
        <v>67</v>
      </c>
      <c r="AM9" s="348" t="s">
        <v>67</v>
      </c>
      <c r="AN9" s="348">
        <v>42384</v>
      </c>
      <c r="AO9" s="348"/>
      <c r="AP9" s="348">
        <v>42719</v>
      </c>
      <c r="AQ9" s="29">
        <f>AP9-AN9</f>
        <v>335</v>
      </c>
      <c r="AR9" s="29"/>
      <c r="AS9" s="352"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806"/>
      <c r="CV9" s="84">
        <f t="shared" si="14"/>
        <v>-31.940298507462689</v>
      </c>
      <c r="CW9" s="86" t="e">
        <f t="shared" si="15"/>
        <v>#REF!</v>
      </c>
      <c r="DV9" s="362"/>
    </row>
    <row r="10" spans="1:126" s="52" customFormat="1" ht="89.25" hidden="1" x14ac:dyDescent="0.25">
      <c r="A10" s="354">
        <f t="shared" si="8"/>
        <v>46</v>
      </c>
      <c r="B10" s="44" t="s">
        <v>1609</v>
      </c>
      <c r="C10" s="278" t="s">
        <v>1747</v>
      </c>
      <c r="D10" s="202" t="s">
        <v>1497</v>
      </c>
      <c r="E10" s="348">
        <v>42381</v>
      </c>
      <c r="F10" s="118" t="s">
        <v>1499</v>
      </c>
      <c r="G10" s="118" t="s">
        <v>1659</v>
      </c>
      <c r="H10" s="118"/>
      <c r="I10" s="352" t="s">
        <v>2257</v>
      </c>
      <c r="J10" s="353" t="s">
        <v>1748</v>
      </c>
      <c r="K10" s="349">
        <v>52</v>
      </c>
      <c r="L10" s="203" t="s">
        <v>1749</v>
      </c>
      <c r="M10" s="356" t="s">
        <v>1750</v>
      </c>
      <c r="N10" s="211" t="s">
        <v>1751</v>
      </c>
      <c r="O10" s="350" t="s">
        <v>1752</v>
      </c>
      <c r="P10" s="33" t="s">
        <v>1753</v>
      </c>
      <c r="Q10" s="289" t="s">
        <v>1480</v>
      </c>
      <c r="R10" s="351" t="s">
        <v>1481</v>
      </c>
      <c r="S10" s="48"/>
      <c r="T10" s="49"/>
      <c r="U10" s="48"/>
      <c r="V10" s="193">
        <v>46</v>
      </c>
      <c r="W10" s="348">
        <v>42431</v>
      </c>
      <c r="X10" s="352" t="s">
        <v>1978</v>
      </c>
      <c r="Y10" s="352" t="s">
        <v>1979</v>
      </c>
      <c r="Z10" s="119">
        <v>900062917</v>
      </c>
      <c r="AA10" s="51" t="s">
        <v>1839</v>
      </c>
      <c r="AB10" s="349">
        <v>52816</v>
      </c>
      <c r="AC10" s="348">
        <v>42431</v>
      </c>
      <c r="AD10" s="29"/>
      <c r="AE10" s="163">
        <v>55000000</v>
      </c>
      <c r="AF10" s="50"/>
      <c r="AG10" s="50"/>
      <c r="AH10" s="50">
        <f t="shared" si="0"/>
        <v>55000000</v>
      </c>
      <c r="AI10" s="158" t="s">
        <v>22</v>
      </c>
      <c r="AJ10" s="158" t="s">
        <v>67</v>
      </c>
      <c r="AK10" s="158" t="s">
        <v>67</v>
      </c>
      <c r="AL10" s="158" t="s">
        <v>67</v>
      </c>
      <c r="AM10" s="348" t="s">
        <v>67</v>
      </c>
      <c r="AN10" s="348">
        <v>42431</v>
      </c>
      <c r="AO10" s="348"/>
      <c r="AP10" s="348">
        <v>42735</v>
      </c>
      <c r="AQ10" s="29">
        <f>AP10-AN10</f>
        <v>304</v>
      </c>
      <c r="AR10" s="29"/>
      <c r="AS10" s="352"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806"/>
      <c r="CV10" s="84">
        <f t="shared" si="14"/>
        <v>-50.657894736842103</v>
      </c>
      <c r="CW10" s="86" t="e">
        <f t="shared" si="15"/>
        <v>#REF!</v>
      </c>
    </row>
    <row r="11" spans="1:126" s="52" customFormat="1" ht="78.75" customHeight="1" x14ac:dyDescent="0.25">
      <c r="A11" s="354">
        <f t="shared" si="8"/>
        <v>3</v>
      </c>
      <c r="B11" s="44" t="s">
        <v>1489</v>
      </c>
      <c r="C11" s="278" t="s">
        <v>1490</v>
      </c>
      <c r="D11" s="202" t="s">
        <v>1498</v>
      </c>
      <c r="E11" s="348">
        <v>42381</v>
      </c>
      <c r="F11" s="118" t="s">
        <v>1499</v>
      </c>
      <c r="G11" s="45" t="s">
        <v>1525</v>
      </c>
      <c r="H11" s="45"/>
      <c r="I11" s="46" t="s">
        <v>2303</v>
      </c>
      <c r="J11" s="353" t="s">
        <v>2642</v>
      </c>
      <c r="K11" s="354">
        <v>3</v>
      </c>
      <c r="L11" s="47">
        <v>801116</v>
      </c>
      <c r="M11" s="185" t="s">
        <v>1479</v>
      </c>
      <c r="N11" s="163">
        <v>40250000</v>
      </c>
      <c r="O11" s="350" t="s">
        <v>1506</v>
      </c>
      <c r="P11" s="33" t="s">
        <v>1487</v>
      </c>
      <c r="Q11" s="289" t="s">
        <v>1480</v>
      </c>
      <c r="R11" s="351" t="s">
        <v>1481</v>
      </c>
      <c r="S11" s="48"/>
      <c r="T11" s="49"/>
      <c r="U11" s="48"/>
      <c r="V11" s="193">
        <v>3</v>
      </c>
      <c r="W11" s="348">
        <v>42382</v>
      </c>
      <c r="X11" s="352" t="s">
        <v>1484</v>
      </c>
      <c r="Y11" s="367" t="s">
        <v>1500</v>
      </c>
      <c r="Z11" s="115">
        <v>1020751323</v>
      </c>
      <c r="AA11" s="51"/>
      <c r="AB11" s="349">
        <v>13516</v>
      </c>
      <c r="AC11" s="348">
        <v>42382</v>
      </c>
      <c r="AD11" s="368">
        <v>3500000</v>
      </c>
      <c r="AE11" s="163">
        <v>40250000</v>
      </c>
      <c r="AF11" s="50"/>
      <c r="AG11" s="50"/>
      <c r="AH11" s="369">
        <f t="shared" si="0"/>
        <v>40250000</v>
      </c>
      <c r="AI11" s="158" t="s">
        <v>22</v>
      </c>
      <c r="AJ11" s="158" t="s">
        <v>67</v>
      </c>
      <c r="AK11" s="158" t="s">
        <v>67</v>
      </c>
      <c r="AL11" s="158" t="s">
        <v>67</v>
      </c>
      <c r="AM11" s="348" t="s">
        <v>67</v>
      </c>
      <c r="AN11" s="348">
        <v>42382</v>
      </c>
      <c r="AO11" s="348"/>
      <c r="AP11" s="348">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806"/>
      <c r="CV11" s="84">
        <f t="shared" si="14"/>
        <v>-30.085959885386821</v>
      </c>
      <c r="CW11" s="86" t="e">
        <f t="shared" si="15"/>
        <v>#REF!</v>
      </c>
      <c r="DV11" s="362"/>
    </row>
    <row r="12" spans="1:126" s="52" customFormat="1" ht="57" customHeight="1" x14ac:dyDescent="0.25">
      <c r="A12" s="354" t="str">
        <f t="shared" si="8"/>
        <v>12</v>
      </c>
      <c r="B12" s="44" t="s">
        <v>1888</v>
      </c>
      <c r="C12" s="278" t="s">
        <v>1630</v>
      </c>
      <c r="D12" s="202" t="s">
        <v>1501</v>
      </c>
      <c r="E12" s="348">
        <v>42381</v>
      </c>
      <c r="F12" s="118" t="s">
        <v>1499</v>
      </c>
      <c r="G12" s="45" t="s">
        <v>1525</v>
      </c>
      <c r="H12" s="45"/>
      <c r="I12" s="46" t="s">
        <v>1908</v>
      </c>
      <c r="J12" s="353" t="s">
        <v>1633</v>
      </c>
      <c r="K12" s="349">
        <v>208</v>
      </c>
      <c r="L12" s="47">
        <v>801015</v>
      </c>
      <c r="M12" s="185" t="s">
        <v>1614</v>
      </c>
      <c r="N12" s="163">
        <v>77000000</v>
      </c>
      <c r="O12" s="350" t="s">
        <v>1631</v>
      </c>
      <c r="P12" s="33" t="s">
        <v>1487</v>
      </c>
      <c r="Q12" s="289" t="s">
        <v>1480</v>
      </c>
      <c r="R12" s="351" t="s">
        <v>1481</v>
      </c>
      <c r="S12" s="48"/>
      <c r="T12" s="49"/>
      <c r="U12" s="48"/>
      <c r="V12" s="193" t="s">
        <v>1502</v>
      </c>
      <c r="W12" s="348">
        <v>42388</v>
      </c>
      <c r="X12" s="352" t="s">
        <v>1484</v>
      </c>
      <c r="Y12" s="367" t="s">
        <v>1632</v>
      </c>
      <c r="Z12" s="115">
        <v>77177212</v>
      </c>
      <c r="AA12" s="51"/>
      <c r="AB12" s="349">
        <v>21216</v>
      </c>
      <c r="AC12" s="348">
        <v>42388</v>
      </c>
      <c r="AD12" s="370">
        <v>7000000</v>
      </c>
      <c r="AE12" s="163">
        <v>77000000</v>
      </c>
      <c r="AF12" s="50"/>
      <c r="AG12" s="50"/>
      <c r="AH12" s="369">
        <f t="shared" si="0"/>
        <v>77000000</v>
      </c>
      <c r="AI12" s="158" t="s">
        <v>22</v>
      </c>
      <c r="AJ12" s="158" t="s">
        <v>67</v>
      </c>
      <c r="AK12" s="158" t="s">
        <v>67</v>
      </c>
      <c r="AL12" s="158" t="s">
        <v>67</v>
      </c>
      <c r="AM12" s="348" t="s">
        <v>67</v>
      </c>
      <c r="AN12" s="348">
        <v>42388</v>
      </c>
      <c r="AO12" s="348"/>
      <c r="AP12" s="348">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806"/>
      <c r="CV12" s="84">
        <f t="shared" si="14"/>
        <v>-33.233532934131738</v>
      </c>
      <c r="CW12" s="86" t="e">
        <f t="shared" si="15"/>
        <v>#REF!</v>
      </c>
      <c r="DV12" s="362"/>
    </row>
    <row r="13" spans="1:126" s="52" customFormat="1" ht="74.25" customHeight="1" x14ac:dyDescent="0.2">
      <c r="A13" s="354">
        <f t="shared" si="8"/>
        <v>5</v>
      </c>
      <c r="B13" s="44" t="s">
        <v>1609</v>
      </c>
      <c r="C13" s="278" t="s">
        <v>1676</v>
      </c>
      <c r="D13" s="202" t="s">
        <v>1502</v>
      </c>
      <c r="E13" s="348">
        <v>42382</v>
      </c>
      <c r="F13" s="118" t="s">
        <v>1499</v>
      </c>
      <c r="G13" s="45" t="s">
        <v>1525</v>
      </c>
      <c r="H13" s="45"/>
      <c r="I13" s="359" t="s">
        <v>2257</v>
      </c>
      <c r="J13" s="353" t="s">
        <v>1677</v>
      </c>
      <c r="K13" s="349">
        <v>199</v>
      </c>
      <c r="L13" s="47">
        <v>801116</v>
      </c>
      <c r="M13" s="210" t="s">
        <v>1674</v>
      </c>
      <c r="N13" s="163">
        <v>31500000</v>
      </c>
      <c r="O13" s="350" t="s">
        <v>1678</v>
      </c>
      <c r="P13" s="33" t="s">
        <v>1487</v>
      </c>
      <c r="Q13" s="289" t="s">
        <v>1480</v>
      </c>
      <c r="R13" s="351" t="s">
        <v>1481</v>
      </c>
      <c r="S13" s="48"/>
      <c r="T13" s="49"/>
      <c r="U13" s="48"/>
      <c r="V13" s="193">
        <v>5</v>
      </c>
      <c r="W13" s="348">
        <v>42383</v>
      </c>
      <c r="X13" s="352" t="s">
        <v>1484</v>
      </c>
      <c r="Y13" s="367" t="s">
        <v>1679</v>
      </c>
      <c r="Z13" s="115">
        <v>1049617134</v>
      </c>
      <c r="AA13" s="51"/>
      <c r="AB13" s="349">
        <v>16816</v>
      </c>
      <c r="AC13" s="348">
        <v>42383</v>
      </c>
      <c r="AD13" s="370">
        <v>3500000</v>
      </c>
      <c r="AE13" s="158">
        <v>31500000</v>
      </c>
      <c r="AF13" s="50"/>
      <c r="AG13" s="50"/>
      <c r="AH13" s="369">
        <f t="shared" si="0"/>
        <v>31500000</v>
      </c>
      <c r="AI13" s="158" t="s">
        <v>22</v>
      </c>
      <c r="AJ13" s="158" t="s">
        <v>67</v>
      </c>
      <c r="AK13" s="158" t="s">
        <v>67</v>
      </c>
      <c r="AL13" s="158" t="s">
        <v>67</v>
      </c>
      <c r="AM13" s="348" t="s">
        <v>67</v>
      </c>
      <c r="AN13" s="348">
        <v>42383</v>
      </c>
      <c r="AO13" s="348"/>
      <c r="AP13" s="348">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806"/>
      <c r="CV13" s="84">
        <f t="shared" si="14"/>
        <v>-38.686131386861319</v>
      </c>
      <c r="CW13" s="86" t="e">
        <f t="shared" si="15"/>
        <v>#REF!</v>
      </c>
      <c r="DV13" s="362"/>
    </row>
    <row r="14" spans="1:126" s="52" customFormat="1" ht="76.5" x14ac:dyDescent="0.25">
      <c r="A14" s="354">
        <f t="shared" si="8"/>
        <v>15</v>
      </c>
      <c r="B14" s="44" t="s">
        <v>1609</v>
      </c>
      <c r="C14" s="278" t="s">
        <v>1680</v>
      </c>
      <c r="D14" s="202" t="s">
        <v>1503</v>
      </c>
      <c r="E14" s="348">
        <v>42382</v>
      </c>
      <c r="F14" s="118" t="s">
        <v>1499</v>
      </c>
      <c r="G14" s="45" t="s">
        <v>1525</v>
      </c>
      <c r="H14" s="45"/>
      <c r="I14" s="46" t="s">
        <v>1908</v>
      </c>
      <c r="J14" s="353" t="s">
        <v>1681</v>
      </c>
      <c r="K14" s="354">
        <v>209</v>
      </c>
      <c r="L14" s="47">
        <v>801217</v>
      </c>
      <c r="M14" s="185" t="s">
        <v>1682</v>
      </c>
      <c r="N14" s="163">
        <v>38500000</v>
      </c>
      <c r="O14" s="350" t="s">
        <v>1683</v>
      </c>
      <c r="P14" s="33" t="s">
        <v>1487</v>
      </c>
      <c r="Q14" s="289" t="s">
        <v>1480</v>
      </c>
      <c r="R14" s="351" t="s">
        <v>1481</v>
      </c>
      <c r="S14" s="48"/>
      <c r="T14" s="49"/>
      <c r="U14" s="48"/>
      <c r="V14" s="193">
        <v>15</v>
      </c>
      <c r="W14" s="348">
        <v>42389</v>
      </c>
      <c r="X14" s="352" t="s">
        <v>1484</v>
      </c>
      <c r="Y14" s="367" t="s">
        <v>1684</v>
      </c>
      <c r="Z14" s="115">
        <v>79262899</v>
      </c>
      <c r="AA14" s="51"/>
      <c r="AB14" s="349">
        <v>24416</v>
      </c>
      <c r="AC14" s="348">
        <v>42389</v>
      </c>
      <c r="AD14" s="370">
        <v>3500000</v>
      </c>
      <c r="AE14" s="163">
        <v>38500000</v>
      </c>
      <c r="AF14" s="50"/>
      <c r="AG14" s="50"/>
      <c r="AH14" s="369">
        <f t="shared" si="0"/>
        <v>38500000</v>
      </c>
      <c r="AI14" s="158" t="s">
        <v>22</v>
      </c>
      <c r="AJ14" s="158" t="s">
        <v>67</v>
      </c>
      <c r="AK14" s="158" t="s">
        <v>67</v>
      </c>
      <c r="AL14" s="158" t="s">
        <v>67</v>
      </c>
      <c r="AM14" s="348" t="s">
        <v>67</v>
      </c>
      <c r="AN14" s="348">
        <v>42389</v>
      </c>
      <c r="AO14" s="348"/>
      <c r="AP14" s="348">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806"/>
      <c r="CV14" s="84">
        <f t="shared" si="14"/>
        <v>-33.432835820895527</v>
      </c>
      <c r="CW14" s="86" t="e">
        <f t="shared" si="15"/>
        <v>#REF!</v>
      </c>
      <c r="DV14" s="362"/>
    </row>
    <row r="15" spans="1:126" s="52" customFormat="1" ht="89.25" hidden="1" x14ac:dyDescent="0.25">
      <c r="A15" s="354">
        <f t="shared" si="8"/>
        <v>10</v>
      </c>
      <c r="B15" s="44" t="s">
        <v>1609</v>
      </c>
      <c r="C15" s="278" t="s">
        <v>1685</v>
      </c>
      <c r="D15" s="202" t="s">
        <v>1504</v>
      </c>
      <c r="E15" s="348">
        <v>42382</v>
      </c>
      <c r="F15" s="118" t="s">
        <v>1499</v>
      </c>
      <c r="G15" s="118" t="s">
        <v>1546</v>
      </c>
      <c r="H15" s="118"/>
      <c r="I15" s="352" t="s">
        <v>2257</v>
      </c>
      <c r="J15" s="353" t="s">
        <v>1687</v>
      </c>
      <c r="K15" s="349">
        <v>54</v>
      </c>
      <c r="L15" s="47">
        <v>801315</v>
      </c>
      <c r="M15" s="185" t="s">
        <v>1682</v>
      </c>
      <c r="N15" s="163">
        <v>9395760</v>
      </c>
      <c r="O15" s="350" t="s">
        <v>1688</v>
      </c>
      <c r="P15" s="33" t="s">
        <v>1550</v>
      </c>
      <c r="Q15" s="289" t="s">
        <v>1480</v>
      </c>
      <c r="R15" s="351" t="s">
        <v>1481</v>
      </c>
      <c r="S15" s="48"/>
      <c r="T15" s="49"/>
      <c r="U15" s="48"/>
      <c r="V15" s="193">
        <v>10</v>
      </c>
      <c r="W15" s="348">
        <v>42384</v>
      </c>
      <c r="X15" s="352" t="s">
        <v>1689</v>
      </c>
      <c r="Y15" s="352" t="s">
        <v>1690</v>
      </c>
      <c r="Z15" s="115">
        <v>98324134</v>
      </c>
      <c r="AA15" s="51"/>
      <c r="AB15" s="349">
        <v>18516</v>
      </c>
      <c r="AC15" s="348">
        <v>42384</v>
      </c>
      <c r="AD15" s="29">
        <v>854160</v>
      </c>
      <c r="AE15" s="163">
        <v>9395760</v>
      </c>
      <c r="AF15" s="50"/>
      <c r="AG15" s="50"/>
      <c r="AH15" s="50">
        <f t="shared" si="0"/>
        <v>9395760</v>
      </c>
      <c r="AI15" s="158" t="s">
        <v>22</v>
      </c>
      <c r="AJ15" s="158" t="s">
        <v>67</v>
      </c>
      <c r="AK15" s="158" t="s">
        <v>67</v>
      </c>
      <c r="AL15" s="158" t="s">
        <v>67</v>
      </c>
      <c r="AM15" s="348" t="s">
        <v>67</v>
      </c>
      <c r="AN15" s="348">
        <v>42384</v>
      </c>
      <c r="AO15" s="348"/>
      <c r="AP15" s="348">
        <v>42719</v>
      </c>
      <c r="AQ15" s="29">
        <f t="shared" si="9"/>
        <v>335</v>
      </c>
      <c r="AR15" s="29"/>
      <c r="AS15" s="352"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806"/>
      <c r="CV15" s="84">
        <f t="shared" si="14"/>
        <v>-31.940298507462689</v>
      </c>
      <c r="CW15" s="86" t="e">
        <f t="shared" si="15"/>
        <v>#REF!</v>
      </c>
    </row>
    <row r="16" spans="1:126" s="52" customFormat="1" ht="81" customHeight="1" x14ac:dyDescent="0.25">
      <c r="A16" s="354">
        <f t="shared" si="8"/>
        <v>4</v>
      </c>
      <c r="B16" s="44" t="s">
        <v>1489</v>
      </c>
      <c r="C16" s="278" t="s">
        <v>1774</v>
      </c>
      <c r="D16" s="202" t="s">
        <v>1505</v>
      </c>
      <c r="E16" s="348">
        <v>42382</v>
      </c>
      <c r="F16" s="118" t="s">
        <v>1499</v>
      </c>
      <c r="G16" s="45" t="s">
        <v>1525</v>
      </c>
      <c r="H16" s="45"/>
      <c r="I16" s="359" t="s">
        <v>2257</v>
      </c>
      <c r="J16" s="353" t="s">
        <v>1607</v>
      </c>
      <c r="K16" s="349">
        <v>198</v>
      </c>
      <c r="L16" s="47">
        <v>801116</v>
      </c>
      <c r="M16" s="185" t="s">
        <v>1479</v>
      </c>
      <c r="N16" s="163">
        <v>40250000</v>
      </c>
      <c r="O16" s="350" t="s">
        <v>1507</v>
      </c>
      <c r="P16" s="33" t="s">
        <v>1487</v>
      </c>
      <c r="Q16" s="289" t="s">
        <v>1480</v>
      </c>
      <c r="R16" s="351" t="s">
        <v>1481</v>
      </c>
      <c r="S16" s="48"/>
      <c r="T16" s="49"/>
      <c r="U16" s="48"/>
      <c r="V16" s="193">
        <v>4</v>
      </c>
      <c r="W16" s="348">
        <v>42382</v>
      </c>
      <c r="X16" s="352" t="s">
        <v>1484</v>
      </c>
      <c r="Y16" s="367" t="s">
        <v>1508</v>
      </c>
      <c r="Z16" s="115">
        <v>1015435352</v>
      </c>
      <c r="AA16" s="51"/>
      <c r="AB16" s="349">
        <v>14316</v>
      </c>
      <c r="AC16" s="348">
        <v>42382</v>
      </c>
      <c r="AD16" s="368">
        <v>3500000</v>
      </c>
      <c r="AE16" s="163">
        <v>40250000</v>
      </c>
      <c r="AF16" s="50"/>
      <c r="AG16" s="50"/>
      <c r="AH16" s="369">
        <f t="shared" si="0"/>
        <v>40250000</v>
      </c>
      <c r="AI16" s="158" t="s">
        <v>22</v>
      </c>
      <c r="AJ16" s="158" t="s">
        <v>67</v>
      </c>
      <c r="AK16" s="158" t="s">
        <v>67</v>
      </c>
      <c r="AL16" s="158" t="s">
        <v>67</v>
      </c>
      <c r="AM16" s="348" t="s">
        <v>67</v>
      </c>
      <c r="AN16" s="348">
        <v>42382</v>
      </c>
      <c r="AO16" s="348"/>
      <c r="AP16" s="348">
        <v>42731</v>
      </c>
      <c r="AQ16" s="29">
        <f t="shared" si="9"/>
        <v>349</v>
      </c>
      <c r="AR16" s="29"/>
      <c r="AS16" s="352"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806"/>
      <c r="CV16" s="84">
        <f t="shared" si="14"/>
        <v>-30.085959885386821</v>
      </c>
      <c r="CW16" s="86" t="e">
        <f t="shared" si="15"/>
        <v>#REF!</v>
      </c>
      <c r="DV16" s="362"/>
    </row>
    <row r="17" spans="1:126" s="52" customFormat="1" ht="76.5" hidden="1" x14ac:dyDescent="0.25">
      <c r="A17" s="354">
        <f t="shared" si="8"/>
        <v>28</v>
      </c>
      <c r="B17" s="44" t="s">
        <v>1609</v>
      </c>
      <c r="C17" s="278" t="s">
        <v>1692</v>
      </c>
      <c r="D17" s="202" t="s">
        <v>1517</v>
      </c>
      <c r="E17" s="348">
        <v>42382</v>
      </c>
      <c r="F17" s="118" t="s">
        <v>1499</v>
      </c>
      <c r="G17" s="118" t="s">
        <v>1546</v>
      </c>
      <c r="H17" s="118"/>
      <c r="I17" s="30" t="s">
        <v>2257</v>
      </c>
      <c r="J17" s="353" t="s">
        <v>1693</v>
      </c>
      <c r="K17" s="354">
        <v>153</v>
      </c>
      <c r="L17" s="47">
        <v>801315</v>
      </c>
      <c r="M17" s="356" t="s">
        <v>1694</v>
      </c>
      <c r="N17" s="163">
        <v>66000000</v>
      </c>
      <c r="O17" s="350" t="s">
        <v>1695</v>
      </c>
      <c r="P17" s="33" t="s">
        <v>1550</v>
      </c>
      <c r="Q17" s="289" t="s">
        <v>1480</v>
      </c>
      <c r="R17" s="351" t="s">
        <v>1481</v>
      </c>
      <c r="S17" s="48"/>
      <c r="T17" s="49"/>
      <c r="U17" s="48"/>
      <c r="V17" s="193">
        <v>28</v>
      </c>
      <c r="W17" s="348">
        <v>42401</v>
      </c>
      <c r="X17" s="352" t="s">
        <v>1696</v>
      </c>
      <c r="Y17" s="352" t="s">
        <v>1697</v>
      </c>
      <c r="Z17" s="115">
        <v>825001598</v>
      </c>
      <c r="AA17" s="51" t="s">
        <v>1578</v>
      </c>
      <c r="AB17" s="349">
        <v>34516</v>
      </c>
      <c r="AC17" s="348">
        <v>42401</v>
      </c>
      <c r="AD17" s="29">
        <v>600000</v>
      </c>
      <c r="AE17" s="163">
        <v>6600000</v>
      </c>
      <c r="AF17" s="50"/>
      <c r="AG17" s="50"/>
      <c r="AH17" s="50">
        <f t="shared" si="0"/>
        <v>6600000</v>
      </c>
      <c r="AI17" s="158" t="s">
        <v>22</v>
      </c>
      <c r="AJ17" s="158" t="s">
        <v>67</v>
      </c>
      <c r="AK17" s="158" t="s">
        <v>67</v>
      </c>
      <c r="AL17" s="158" t="s">
        <v>67</v>
      </c>
      <c r="AM17" s="348" t="s">
        <v>67</v>
      </c>
      <c r="AN17" s="348">
        <v>42401</v>
      </c>
      <c r="AO17" s="348"/>
      <c r="AP17" s="348">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806"/>
      <c r="CV17" s="84">
        <f t="shared" si="14"/>
        <v>-33.879781420765028</v>
      </c>
      <c r="CW17" s="86" t="e">
        <f t="shared" si="15"/>
        <v>#REF!</v>
      </c>
    </row>
    <row r="18" spans="1:126" s="52" customFormat="1" ht="76.5" x14ac:dyDescent="0.25">
      <c r="A18" s="354">
        <f t="shared" si="8"/>
        <v>8</v>
      </c>
      <c r="B18" s="44" t="s">
        <v>1489</v>
      </c>
      <c r="C18" s="278" t="s">
        <v>1521</v>
      </c>
      <c r="D18" s="212">
        <v>17</v>
      </c>
      <c r="E18" s="348">
        <v>42382</v>
      </c>
      <c r="F18" s="118" t="s">
        <v>1499</v>
      </c>
      <c r="G18" s="45" t="s">
        <v>1525</v>
      </c>
      <c r="H18" s="45"/>
      <c r="I18" s="46" t="s">
        <v>1908</v>
      </c>
      <c r="J18" s="353" t="s">
        <v>1518</v>
      </c>
      <c r="K18" s="349">
        <v>211</v>
      </c>
      <c r="L18" s="47">
        <v>801116</v>
      </c>
      <c r="M18" s="185" t="s">
        <v>1479</v>
      </c>
      <c r="N18" s="163">
        <v>38500000</v>
      </c>
      <c r="O18" s="350" t="s">
        <v>1519</v>
      </c>
      <c r="P18" s="33" t="s">
        <v>1487</v>
      </c>
      <c r="Q18" s="289" t="s">
        <v>1480</v>
      </c>
      <c r="R18" s="351" t="s">
        <v>1481</v>
      </c>
      <c r="S18" s="48"/>
      <c r="T18" s="49"/>
      <c r="U18" s="48"/>
      <c r="V18" s="193">
        <v>8</v>
      </c>
      <c r="W18" s="348">
        <v>42383</v>
      </c>
      <c r="X18" s="352" t="s">
        <v>1484</v>
      </c>
      <c r="Y18" s="367" t="s">
        <v>1520</v>
      </c>
      <c r="Z18" s="115">
        <v>93366585</v>
      </c>
      <c r="AA18" s="51"/>
      <c r="AB18" s="349">
        <v>17116</v>
      </c>
      <c r="AC18" s="348">
        <v>42383</v>
      </c>
      <c r="AD18" s="368">
        <v>3500000</v>
      </c>
      <c r="AE18" s="163">
        <v>38500000</v>
      </c>
      <c r="AF18" s="50"/>
      <c r="AG18" s="50"/>
      <c r="AH18" s="369">
        <f t="shared" si="0"/>
        <v>38500000</v>
      </c>
      <c r="AI18" s="158" t="s">
        <v>22</v>
      </c>
      <c r="AJ18" s="158" t="s">
        <v>67</v>
      </c>
      <c r="AK18" s="158" t="s">
        <v>67</v>
      </c>
      <c r="AL18" s="158" t="s">
        <v>67</v>
      </c>
      <c r="AM18" s="348" t="s">
        <v>67</v>
      </c>
      <c r="AN18" s="348">
        <v>42383</v>
      </c>
      <c r="AO18" s="348"/>
      <c r="AP18" s="348">
        <v>42717</v>
      </c>
      <c r="AQ18" s="29">
        <f t="shared" si="9"/>
        <v>334</v>
      </c>
      <c r="AR18" s="29"/>
      <c r="AS18" s="352"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806"/>
      <c r="CV18" s="84">
        <f t="shared" si="14"/>
        <v>-31.736526946107784</v>
      </c>
      <c r="CW18" s="86" t="e">
        <f t="shared" si="15"/>
        <v>#REF!</v>
      </c>
      <c r="DV18" s="362"/>
    </row>
    <row r="19" spans="1:126" s="52" customFormat="1" ht="62.25" customHeight="1" x14ac:dyDescent="0.25">
      <c r="A19" s="354">
        <f t="shared" si="8"/>
        <v>11</v>
      </c>
      <c r="B19" s="44" t="s">
        <v>1609</v>
      </c>
      <c r="C19" s="278" t="s">
        <v>1698</v>
      </c>
      <c r="D19" s="202" t="s">
        <v>1533</v>
      </c>
      <c r="E19" s="348">
        <v>42382</v>
      </c>
      <c r="F19" s="118" t="s">
        <v>1499</v>
      </c>
      <c r="G19" s="45" t="s">
        <v>1525</v>
      </c>
      <c r="H19" s="45"/>
      <c r="I19" s="46" t="s">
        <v>1908</v>
      </c>
      <c r="J19" s="353" t="s">
        <v>1699</v>
      </c>
      <c r="K19" s="349">
        <v>213</v>
      </c>
      <c r="L19" s="47">
        <v>801116</v>
      </c>
      <c r="M19" s="185" t="s">
        <v>1479</v>
      </c>
      <c r="N19" s="163">
        <v>30800000</v>
      </c>
      <c r="O19" s="350" t="s">
        <v>1700</v>
      </c>
      <c r="P19" s="33" t="s">
        <v>1487</v>
      </c>
      <c r="Q19" s="289" t="s">
        <v>1480</v>
      </c>
      <c r="R19" s="351" t="s">
        <v>1481</v>
      </c>
      <c r="S19" s="48"/>
      <c r="T19" s="49"/>
      <c r="U19" s="48"/>
      <c r="V19" s="193">
        <v>11</v>
      </c>
      <c r="W19" s="348">
        <v>42387</v>
      </c>
      <c r="X19" s="352" t="s">
        <v>1484</v>
      </c>
      <c r="Y19" s="367" t="s">
        <v>1701</v>
      </c>
      <c r="Z19" s="213">
        <v>1018450312</v>
      </c>
      <c r="AA19" s="51"/>
      <c r="AB19" s="181">
        <v>20016</v>
      </c>
      <c r="AC19" s="348">
        <v>42387</v>
      </c>
      <c r="AD19" s="368">
        <v>30800000</v>
      </c>
      <c r="AE19" s="163">
        <v>2800000</v>
      </c>
      <c r="AF19" s="50"/>
      <c r="AG19" s="50"/>
      <c r="AH19" s="369">
        <f t="shared" si="0"/>
        <v>2800000</v>
      </c>
      <c r="AI19" s="158" t="s">
        <v>22</v>
      </c>
      <c r="AJ19" s="158" t="s">
        <v>67</v>
      </c>
      <c r="AK19" s="158" t="s">
        <v>67</v>
      </c>
      <c r="AL19" s="158" t="s">
        <v>67</v>
      </c>
      <c r="AM19" s="348" t="s">
        <v>67</v>
      </c>
      <c r="AN19" s="348">
        <v>42387</v>
      </c>
      <c r="AO19" s="348"/>
      <c r="AP19" s="348">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806"/>
      <c r="CV19" s="84">
        <f t="shared" si="14"/>
        <v>-32.835820895522389</v>
      </c>
      <c r="CW19" s="86"/>
      <c r="DV19" s="362"/>
    </row>
    <row r="20" spans="1:126" s="52" customFormat="1" ht="76.5" customHeight="1" x14ac:dyDescent="0.25">
      <c r="A20" s="354">
        <f t="shared" si="8"/>
        <v>14</v>
      </c>
      <c r="B20" s="44" t="s">
        <v>1609</v>
      </c>
      <c r="C20" s="278" t="s">
        <v>1702</v>
      </c>
      <c r="D20" s="202" t="s">
        <v>1534</v>
      </c>
      <c r="E20" s="348">
        <v>42382</v>
      </c>
      <c r="F20" s="118" t="s">
        <v>1499</v>
      </c>
      <c r="G20" s="45" t="s">
        <v>1525</v>
      </c>
      <c r="H20" s="45"/>
      <c r="I20" s="359" t="s">
        <v>2303</v>
      </c>
      <c r="J20" s="353" t="s">
        <v>1703</v>
      </c>
      <c r="K20" s="349">
        <v>4</v>
      </c>
      <c r="L20" s="47">
        <v>801116</v>
      </c>
      <c r="M20" s="185" t="s">
        <v>1479</v>
      </c>
      <c r="N20" s="163">
        <v>66000000</v>
      </c>
      <c r="O20" s="350" t="s">
        <v>1704</v>
      </c>
      <c r="P20" s="33" t="s">
        <v>1487</v>
      </c>
      <c r="Q20" s="289" t="s">
        <v>1480</v>
      </c>
      <c r="R20" s="351" t="s">
        <v>1481</v>
      </c>
      <c r="S20" s="48"/>
      <c r="T20" s="49"/>
      <c r="U20" s="48"/>
      <c r="V20" s="193">
        <v>14</v>
      </c>
      <c r="W20" s="348">
        <v>42389</v>
      </c>
      <c r="X20" s="352" t="s">
        <v>1484</v>
      </c>
      <c r="Y20" s="367" t="s">
        <v>1705</v>
      </c>
      <c r="Z20" s="213">
        <v>72220515</v>
      </c>
      <c r="AA20" s="51"/>
      <c r="AB20" s="181">
        <v>21816</v>
      </c>
      <c r="AC20" s="348">
        <v>42389</v>
      </c>
      <c r="AD20" s="368">
        <v>6000000</v>
      </c>
      <c r="AE20" s="163">
        <v>66000000</v>
      </c>
      <c r="AF20" s="50"/>
      <c r="AG20" s="50"/>
      <c r="AH20" s="369">
        <f t="shared" si="0"/>
        <v>66000000</v>
      </c>
      <c r="AI20" s="158" t="s">
        <v>22</v>
      </c>
      <c r="AJ20" s="158" t="s">
        <v>67</v>
      </c>
      <c r="AK20" s="158" t="s">
        <v>67</v>
      </c>
      <c r="AL20" s="158" t="s">
        <v>67</v>
      </c>
      <c r="AM20" s="348" t="s">
        <v>67</v>
      </c>
      <c r="AN20" s="348">
        <v>42389</v>
      </c>
      <c r="AO20" s="348"/>
      <c r="AP20" s="348">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806"/>
      <c r="CV20" s="84">
        <f t="shared" si="14"/>
        <v>-33.432835820895527</v>
      </c>
      <c r="CW20" s="86"/>
      <c r="DV20" s="362"/>
    </row>
    <row r="21" spans="1:126" s="52" customFormat="1" ht="63.75" x14ac:dyDescent="0.25">
      <c r="A21" s="354">
        <f t="shared" si="8"/>
        <v>13</v>
      </c>
      <c r="B21" s="44" t="s">
        <v>1609</v>
      </c>
      <c r="C21" s="278" t="s">
        <v>1706</v>
      </c>
      <c r="D21" s="202" t="s">
        <v>1535</v>
      </c>
      <c r="E21" s="348">
        <v>42382</v>
      </c>
      <c r="F21" s="118" t="s">
        <v>1499</v>
      </c>
      <c r="G21" s="45" t="s">
        <v>1525</v>
      </c>
      <c r="H21" s="45"/>
      <c r="I21" s="46" t="s">
        <v>1908</v>
      </c>
      <c r="J21" s="353" t="s">
        <v>1707</v>
      </c>
      <c r="K21" s="349">
        <v>214</v>
      </c>
      <c r="L21" s="47">
        <v>801217</v>
      </c>
      <c r="M21" s="185" t="s">
        <v>1674</v>
      </c>
      <c r="N21" s="163">
        <v>55000000</v>
      </c>
      <c r="O21" s="350" t="s">
        <v>1708</v>
      </c>
      <c r="P21" s="33" t="s">
        <v>1487</v>
      </c>
      <c r="Q21" s="289" t="s">
        <v>1480</v>
      </c>
      <c r="R21" s="351" t="s">
        <v>1481</v>
      </c>
      <c r="S21" s="48"/>
      <c r="T21" s="49"/>
      <c r="U21" s="48"/>
      <c r="V21" s="193">
        <v>13</v>
      </c>
      <c r="W21" s="348">
        <v>42388</v>
      </c>
      <c r="X21" s="352" t="s">
        <v>1484</v>
      </c>
      <c r="Y21" s="367" t="s">
        <v>696</v>
      </c>
      <c r="Z21" s="213">
        <v>52258308</v>
      </c>
      <c r="AA21" s="51"/>
      <c r="AB21" s="349">
        <v>21316</v>
      </c>
      <c r="AC21" s="348">
        <v>42388</v>
      </c>
      <c r="AD21" s="368">
        <v>5000000</v>
      </c>
      <c r="AE21" s="163">
        <v>55000000</v>
      </c>
      <c r="AF21" s="50"/>
      <c r="AG21" s="50"/>
      <c r="AH21" s="369">
        <f t="shared" si="0"/>
        <v>55000000</v>
      </c>
      <c r="AI21" s="158" t="s">
        <v>22</v>
      </c>
      <c r="AJ21" s="158" t="s">
        <v>67</v>
      </c>
      <c r="AK21" s="158" t="s">
        <v>67</v>
      </c>
      <c r="AL21" s="158" t="s">
        <v>67</v>
      </c>
      <c r="AM21" s="348" t="s">
        <v>67</v>
      </c>
      <c r="AN21" s="348">
        <v>42388</v>
      </c>
      <c r="AO21" s="348"/>
      <c r="AP21" s="348">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806"/>
      <c r="CV21" s="84">
        <f t="shared" si="14"/>
        <v>-33.134328358208954</v>
      </c>
      <c r="CW21" s="86"/>
      <c r="DV21" s="362"/>
    </row>
    <row r="22" spans="1:126" s="52" customFormat="1" ht="81.75" customHeight="1" x14ac:dyDescent="0.25">
      <c r="A22" s="354">
        <f t="shared" si="8"/>
        <v>18</v>
      </c>
      <c r="B22" s="44" t="s">
        <v>1489</v>
      </c>
      <c r="C22" s="278" t="s">
        <v>1566</v>
      </c>
      <c r="D22" s="202" t="s">
        <v>1536</v>
      </c>
      <c r="E22" s="348">
        <v>42383</v>
      </c>
      <c r="F22" s="118" t="s">
        <v>1499</v>
      </c>
      <c r="G22" s="45" t="s">
        <v>1525</v>
      </c>
      <c r="H22" s="45"/>
      <c r="I22" s="46" t="s">
        <v>1908</v>
      </c>
      <c r="J22" s="353" t="s">
        <v>1567</v>
      </c>
      <c r="K22" s="349">
        <v>201</v>
      </c>
      <c r="L22" s="47">
        <v>801116</v>
      </c>
      <c r="M22" s="185" t="s">
        <v>1479</v>
      </c>
      <c r="N22" s="163">
        <v>60000000</v>
      </c>
      <c r="O22" s="350" t="s">
        <v>1568</v>
      </c>
      <c r="P22" s="33" t="s">
        <v>1487</v>
      </c>
      <c r="Q22" s="289" t="s">
        <v>1480</v>
      </c>
      <c r="R22" s="351" t="s">
        <v>1481</v>
      </c>
      <c r="S22" s="48"/>
      <c r="T22" s="49"/>
      <c r="U22" s="48"/>
      <c r="V22" s="193">
        <v>18</v>
      </c>
      <c r="W22" s="348">
        <v>42390</v>
      </c>
      <c r="X22" s="352" t="s">
        <v>1484</v>
      </c>
      <c r="Y22" s="367" t="s">
        <v>1569</v>
      </c>
      <c r="Z22" s="115">
        <v>900265378</v>
      </c>
      <c r="AA22" s="51" t="s">
        <v>1570</v>
      </c>
      <c r="AB22" s="349">
        <v>25216</v>
      </c>
      <c r="AC22" s="348">
        <v>42390</v>
      </c>
      <c r="AD22" s="368">
        <v>6000000</v>
      </c>
      <c r="AE22" s="163">
        <v>60000000</v>
      </c>
      <c r="AF22" s="50"/>
      <c r="AG22" s="50"/>
      <c r="AH22" s="369">
        <f t="shared" si="0"/>
        <v>60000000</v>
      </c>
      <c r="AI22" s="158" t="s">
        <v>22</v>
      </c>
      <c r="AJ22" s="158" t="s">
        <v>67</v>
      </c>
      <c r="AK22" s="158" t="s">
        <v>67</v>
      </c>
      <c r="AL22" s="158" t="s">
        <v>67</v>
      </c>
      <c r="AM22" s="348" t="s">
        <v>67</v>
      </c>
      <c r="AN22" s="348">
        <v>42390</v>
      </c>
      <c r="AO22" s="348"/>
      <c r="AP22" s="348">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806"/>
      <c r="CV22" s="84"/>
      <c r="CW22" s="86"/>
      <c r="DV22" s="362"/>
    </row>
    <row r="23" spans="1:126" s="52" customFormat="1" ht="63.75" hidden="1" x14ac:dyDescent="0.25">
      <c r="A23" s="354">
        <f t="shared" si="8"/>
        <v>23</v>
      </c>
      <c r="B23" s="44" t="s">
        <v>1609</v>
      </c>
      <c r="C23" s="278" t="s">
        <v>1709</v>
      </c>
      <c r="D23" s="202" t="s">
        <v>1537</v>
      </c>
      <c r="E23" s="348">
        <v>42383</v>
      </c>
      <c r="F23" s="118" t="s">
        <v>1499</v>
      </c>
      <c r="G23" s="118" t="s">
        <v>1525</v>
      </c>
      <c r="H23" s="118"/>
      <c r="I23" s="352" t="s">
        <v>2257</v>
      </c>
      <c r="J23" s="353" t="s">
        <v>1711</v>
      </c>
      <c r="K23" s="349">
        <v>96</v>
      </c>
      <c r="L23" s="47">
        <v>721015</v>
      </c>
      <c r="M23" s="185" t="s">
        <v>1712</v>
      </c>
      <c r="N23" s="163">
        <v>25077855</v>
      </c>
      <c r="O23" s="350" t="s">
        <v>1713</v>
      </c>
      <c r="P23" s="33" t="s">
        <v>1714</v>
      </c>
      <c r="Q23" s="289" t="s">
        <v>1480</v>
      </c>
      <c r="R23" s="351" t="s">
        <v>1481</v>
      </c>
      <c r="S23" s="48"/>
      <c r="T23" s="49"/>
      <c r="U23" s="48"/>
      <c r="V23" s="193">
        <v>23</v>
      </c>
      <c r="W23" s="348">
        <v>42396</v>
      </c>
      <c r="X23" s="352" t="s">
        <v>1484</v>
      </c>
      <c r="Y23" s="46" t="s">
        <v>1715</v>
      </c>
      <c r="Z23" s="115">
        <v>900132012</v>
      </c>
      <c r="AA23" s="51" t="s">
        <v>1578</v>
      </c>
      <c r="AB23" s="349">
        <v>33716</v>
      </c>
      <c r="AC23" s="348">
        <v>42396</v>
      </c>
      <c r="AD23" s="88"/>
      <c r="AE23" s="163">
        <v>25077855</v>
      </c>
      <c r="AF23" s="50"/>
      <c r="AG23" s="50"/>
      <c r="AH23" s="50">
        <f t="shared" si="0"/>
        <v>25077855</v>
      </c>
      <c r="AI23" s="158" t="s">
        <v>1716</v>
      </c>
      <c r="AJ23" s="89" t="s">
        <v>1717</v>
      </c>
      <c r="AK23" s="89" t="s">
        <v>2442</v>
      </c>
      <c r="AL23" s="89" t="s">
        <v>2441</v>
      </c>
      <c r="AM23" s="348">
        <v>42416</v>
      </c>
      <c r="AN23" s="348">
        <v>42397</v>
      </c>
      <c r="AO23" s="348"/>
      <c r="AP23" s="348">
        <v>42735</v>
      </c>
      <c r="AQ23" s="29">
        <f t="shared" si="9"/>
        <v>338</v>
      </c>
      <c r="AR23" s="29"/>
      <c r="AS23" s="352"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806"/>
      <c r="CV23" s="84"/>
      <c r="CW23" s="86"/>
      <c r="DV23" s="50"/>
    </row>
    <row r="24" spans="1:126" s="52" customFormat="1" ht="89.25" x14ac:dyDescent="0.25">
      <c r="A24" s="354">
        <f t="shared" si="8"/>
        <v>16</v>
      </c>
      <c r="B24" s="44" t="s">
        <v>1888</v>
      </c>
      <c r="C24" s="278" t="s">
        <v>1634</v>
      </c>
      <c r="D24" s="202" t="s">
        <v>1538</v>
      </c>
      <c r="E24" s="348">
        <v>42383</v>
      </c>
      <c r="F24" s="118" t="s">
        <v>1499</v>
      </c>
      <c r="G24" s="45" t="s">
        <v>1525</v>
      </c>
      <c r="H24" s="45"/>
      <c r="I24" s="359" t="s">
        <v>2257</v>
      </c>
      <c r="J24" s="353" t="s">
        <v>1635</v>
      </c>
      <c r="K24" s="349">
        <v>229</v>
      </c>
      <c r="L24" s="47">
        <v>801116</v>
      </c>
      <c r="M24" s="185" t="s">
        <v>1614</v>
      </c>
      <c r="N24" s="163">
        <v>50000000</v>
      </c>
      <c r="O24" s="350" t="s">
        <v>1636</v>
      </c>
      <c r="P24" s="33" t="s">
        <v>1637</v>
      </c>
      <c r="Q24" s="289" t="s">
        <v>1480</v>
      </c>
      <c r="R24" s="351" t="s">
        <v>1481</v>
      </c>
      <c r="S24" s="48"/>
      <c r="T24" s="49"/>
      <c r="U24" s="48"/>
      <c r="V24" s="193">
        <v>16</v>
      </c>
      <c r="W24" s="348">
        <v>42390</v>
      </c>
      <c r="X24" s="352" t="s">
        <v>1484</v>
      </c>
      <c r="Y24" s="367" t="s">
        <v>1638</v>
      </c>
      <c r="Z24" s="115">
        <v>80201161</v>
      </c>
      <c r="AA24" s="51"/>
      <c r="AB24" s="349">
        <v>25416</v>
      </c>
      <c r="AC24" s="348">
        <v>42390</v>
      </c>
      <c r="AD24" s="368">
        <v>5000000</v>
      </c>
      <c r="AE24" s="163">
        <v>50000000</v>
      </c>
      <c r="AF24" s="50"/>
      <c r="AG24" s="50"/>
      <c r="AH24" s="369">
        <f t="shared" si="0"/>
        <v>50000000</v>
      </c>
      <c r="AI24" s="158" t="s">
        <v>22</v>
      </c>
      <c r="AJ24" s="158" t="s">
        <v>67</v>
      </c>
      <c r="AK24" s="158" t="s">
        <v>67</v>
      </c>
      <c r="AL24" s="158" t="s">
        <v>67</v>
      </c>
      <c r="AM24" s="348" t="s">
        <v>67</v>
      </c>
      <c r="AN24" s="348">
        <v>42390</v>
      </c>
      <c r="AO24" s="348"/>
      <c r="AP24" s="348">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806"/>
      <c r="CV24" s="84">
        <f t="shared" ref="CV24" si="21">+CT24</f>
        <v>-37.171052631578952</v>
      </c>
      <c r="CW24" s="86" t="e">
        <f t="shared" ref="CW24" si="22">+CL24</f>
        <v>#REF!</v>
      </c>
      <c r="DV24" s="362"/>
    </row>
    <row r="25" spans="1:126" s="52" customFormat="1" ht="38.25" x14ac:dyDescent="0.25">
      <c r="A25" s="354">
        <f t="shared" si="8"/>
        <v>17</v>
      </c>
      <c r="B25" s="44" t="s">
        <v>1489</v>
      </c>
      <c r="C25" s="278" t="s">
        <v>1571</v>
      </c>
      <c r="D25" s="202" t="s">
        <v>1539</v>
      </c>
      <c r="E25" s="348">
        <v>42387</v>
      </c>
      <c r="F25" s="118" t="s">
        <v>1499</v>
      </c>
      <c r="G25" s="45" t="s">
        <v>1525</v>
      </c>
      <c r="H25" s="45"/>
      <c r="I25" s="359" t="s">
        <v>2257</v>
      </c>
      <c r="J25" s="353" t="s">
        <v>1572</v>
      </c>
      <c r="K25" s="349">
        <v>202</v>
      </c>
      <c r="L25" s="47">
        <v>801116</v>
      </c>
      <c r="M25" s="185" t="s">
        <v>1479</v>
      </c>
      <c r="N25" s="163">
        <v>24000000</v>
      </c>
      <c r="O25" s="350" t="s">
        <v>1573</v>
      </c>
      <c r="P25" s="33" t="s">
        <v>1487</v>
      </c>
      <c r="Q25" s="289" t="s">
        <v>1480</v>
      </c>
      <c r="R25" s="351" t="s">
        <v>1481</v>
      </c>
      <c r="S25" s="48"/>
      <c r="T25" s="49"/>
      <c r="U25" s="48"/>
      <c r="V25" s="193">
        <v>17</v>
      </c>
      <c r="W25" s="348">
        <v>42390</v>
      </c>
      <c r="X25" s="352" t="s">
        <v>1484</v>
      </c>
      <c r="Y25" s="367" t="s">
        <v>1574</v>
      </c>
      <c r="Z25" s="115">
        <v>51696865</v>
      </c>
      <c r="AA25" s="51"/>
      <c r="AB25" s="349"/>
      <c r="AC25" s="348">
        <v>25316</v>
      </c>
      <c r="AD25" s="368">
        <v>3500000</v>
      </c>
      <c r="AE25" s="163">
        <v>24000000</v>
      </c>
      <c r="AF25" s="50"/>
      <c r="AG25" s="50"/>
      <c r="AH25" s="369">
        <f t="shared" si="0"/>
        <v>24000000</v>
      </c>
      <c r="AI25" s="158" t="s">
        <v>22</v>
      </c>
      <c r="AJ25" s="158" t="s">
        <v>67</v>
      </c>
      <c r="AK25" s="158" t="s">
        <v>67</v>
      </c>
      <c r="AL25" s="158" t="s">
        <v>67</v>
      </c>
      <c r="AM25" s="348" t="s">
        <v>67</v>
      </c>
      <c r="AN25" s="348">
        <v>42390</v>
      </c>
      <c r="AO25" s="348"/>
      <c r="AP25" s="348">
        <v>42607</v>
      </c>
      <c r="AQ25" s="29">
        <f t="shared" si="9"/>
        <v>217</v>
      </c>
      <c r="AR25" s="29"/>
      <c r="AS25" s="352"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806"/>
      <c r="CV25" s="84"/>
      <c r="CW25" s="86"/>
      <c r="DV25" s="362" t="s">
        <v>2916</v>
      </c>
    </row>
    <row r="26" spans="1:126" s="52" customFormat="1" ht="153" hidden="1" x14ac:dyDescent="0.25">
      <c r="A26" s="354">
        <f t="shared" si="8"/>
        <v>21</v>
      </c>
      <c r="B26" s="44" t="s">
        <v>1609</v>
      </c>
      <c r="C26" s="278" t="s">
        <v>1718</v>
      </c>
      <c r="D26" s="202" t="s">
        <v>1540</v>
      </c>
      <c r="E26" s="348">
        <v>42387</v>
      </c>
      <c r="F26" s="118" t="s">
        <v>1499</v>
      </c>
      <c r="G26" s="118" t="s">
        <v>1546</v>
      </c>
      <c r="H26" s="118"/>
      <c r="I26" s="352" t="s">
        <v>2257</v>
      </c>
      <c r="J26" s="353" t="s">
        <v>1719</v>
      </c>
      <c r="K26" s="349">
        <v>56</v>
      </c>
      <c r="L26" s="47">
        <v>801315</v>
      </c>
      <c r="M26" s="185" t="s">
        <v>1720</v>
      </c>
      <c r="N26" s="163">
        <v>203457562</v>
      </c>
      <c r="O26" s="350" t="s">
        <v>1721</v>
      </c>
      <c r="P26" s="33" t="s">
        <v>1550</v>
      </c>
      <c r="Q26" s="289" t="s">
        <v>1480</v>
      </c>
      <c r="R26" s="351" t="s">
        <v>1481</v>
      </c>
      <c r="S26" s="48"/>
      <c r="T26" s="49"/>
      <c r="U26" s="48"/>
      <c r="V26" s="193">
        <v>21</v>
      </c>
      <c r="W26" s="348">
        <v>42394</v>
      </c>
      <c r="X26" s="352" t="s">
        <v>1484</v>
      </c>
      <c r="Y26" s="46" t="s">
        <v>1722</v>
      </c>
      <c r="Z26" s="115">
        <v>900089308</v>
      </c>
      <c r="AA26" s="51" t="s">
        <v>1570</v>
      </c>
      <c r="AB26" s="181">
        <v>28016</v>
      </c>
      <c r="AC26" s="348">
        <v>42394</v>
      </c>
      <c r="AD26" s="88">
        <v>18496142</v>
      </c>
      <c r="AE26" s="163">
        <v>203457562</v>
      </c>
      <c r="AF26" s="50"/>
      <c r="AG26" s="50"/>
      <c r="AH26" s="50">
        <f t="shared" si="0"/>
        <v>203457562</v>
      </c>
      <c r="AI26" s="158" t="s">
        <v>22</v>
      </c>
      <c r="AJ26" s="158" t="s">
        <v>67</v>
      </c>
      <c r="AK26" s="158" t="s">
        <v>67</v>
      </c>
      <c r="AL26" s="158" t="s">
        <v>67</v>
      </c>
      <c r="AM26" s="348" t="s">
        <v>67</v>
      </c>
      <c r="AN26" s="348">
        <v>42394</v>
      </c>
      <c r="AO26" s="348"/>
      <c r="AP26" s="348">
        <v>42728</v>
      </c>
      <c r="AQ26" s="29">
        <f t="shared" si="9"/>
        <v>334</v>
      </c>
      <c r="AR26" s="29"/>
      <c r="AS26" s="352"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806"/>
      <c r="CV26" s="84"/>
      <c r="CW26" s="86"/>
    </row>
    <row r="27" spans="1:126" s="52" customFormat="1" ht="89.25" hidden="1" x14ac:dyDescent="0.25">
      <c r="A27" s="354">
        <f t="shared" si="8"/>
        <v>27</v>
      </c>
      <c r="B27" s="44" t="s">
        <v>1609</v>
      </c>
      <c r="C27" s="278" t="s">
        <v>1723</v>
      </c>
      <c r="D27" s="202" t="s">
        <v>1541</v>
      </c>
      <c r="E27" s="348">
        <v>42387</v>
      </c>
      <c r="F27" s="118" t="s">
        <v>1499</v>
      </c>
      <c r="G27" s="118" t="s">
        <v>1546</v>
      </c>
      <c r="H27" s="118"/>
      <c r="I27" s="352" t="s">
        <v>2257</v>
      </c>
      <c r="J27" s="353" t="s">
        <v>1724</v>
      </c>
      <c r="K27" s="349">
        <v>58</v>
      </c>
      <c r="L27" s="47">
        <v>801315</v>
      </c>
      <c r="M27" s="185" t="s">
        <v>1720</v>
      </c>
      <c r="N27" s="163">
        <v>93610598</v>
      </c>
      <c r="O27" s="350" t="s">
        <v>1725</v>
      </c>
      <c r="P27" s="33" t="s">
        <v>1550</v>
      </c>
      <c r="Q27" s="289" t="s">
        <v>1480</v>
      </c>
      <c r="R27" s="351" t="s">
        <v>1481</v>
      </c>
      <c r="S27" s="48"/>
      <c r="T27" s="49"/>
      <c r="U27" s="48"/>
      <c r="V27" s="193">
        <v>27</v>
      </c>
      <c r="W27" s="348">
        <v>42401</v>
      </c>
      <c r="X27" s="352" t="s">
        <v>1727</v>
      </c>
      <c r="Y27" s="46" t="s">
        <v>1728</v>
      </c>
      <c r="Z27" s="115" t="s">
        <v>1730</v>
      </c>
      <c r="AA27" s="51" t="s">
        <v>1729</v>
      </c>
      <c r="AB27" s="349">
        <v>34316</v>
      </c>
      <c r="AC27" s="348">
        <v>42401</v>
      </c>
      <c r="AD27" s="88">
        <v>8915295</v>
      </c>
      <c r="AE27" s="163">
        <v>93610598</v>
      </c>
      <c r="AF27" s="88"/>
      <c r="AG27" s="88"/>
      <c r="AH27" s="50">
        <f t="shared" si="0"/>
        <v>93610598</v>
      </c>
      <c r="AI27" s="158" t="s">
        <v>22</v>
      </c>
      <c r="AJ27" s="158" t="s">
        <v>67</v>
      </c>
      <c r="AK27" s="158" t="s">
        <v>67</v>
      </c>
      <c r="AL27" s="158" t="s">
        <v>67</v>
      </c>
      <c r="AM27" s="348" t="s">
        <v>67</v>
      </c>
      <c r="AN27" s="348">
        <v>42401</v>
      </c>
      <c r="AO27" s="348"/>
      <c r="AP27" s="348">
        <v>42719</v>
      </c>
      <c r="AQ27" s="29">
        <f t="shared" si="9"/>
        <v>318</v>
      </c>
      <c r="AR27" s="29"/>
      <c r="AS27" s="352"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806"/>
      <c r="CV27" s="84"/>
      <c r="CW27" s="86"/>
    </row>
    <row r="28" spans="1:126" s="52" customFormat="1" ht="51" hidden="1" x14ac:dyDescent="0.25">
      <c r="A28" s="354">
        <f t="shared" si="8"/>
        <v>29</v>
      </c>
      <c r="B28" s="44" t="s">
        <v>1609</v>
      </c>
      <c r="C28" s="278" t="s">
        <v>1731</v>
      </c>
      <c r="D28" s="202" t="s">
        <v>1542</v>
      </c>
      <c r="E28" s="348">
        <v>42387</v>
      </c>
      <c r="F28" s="118" t="s">
        <v>1499</v>
      </c>
      <c r="G28" s="118" t="s">
        <v>1526</v>
      </c>
      <c r="H28" s="118"/>
      <c r="I28" s="352" t="s">
        <v>2257</v>
      </c>
      <c r="J28" s="353" t="s">
        <v>1732</v>
      </c>
      <c r="K28" s="349">
        <v>101</v>
      </c>
      <c r="L28" s="186">
        <v>821215</v>
      </c>
      <c r="M28" s="353" t="s">
        <v>1653</v>
      </c>
      <c r="N28" s="163">
        <v>8000000</v>
      </c>
      <c r="O28" s="350" t="s">
        <v>1733</v>
      </c>
      <c r="P28" s="183" t="s">
        <v>2618</v>
      </c>
      <c r="Q28" s="289" t="s">
        <v>1480</v>
      </c>
      <c r="R28" s="351" t="s">
        <v>1481</v>
      </c>
      <c r="S28" s="48"/>
      <c r="T28" s="49"/>
      <c r="U28" s="48"/>
      <c r="V28" s="193">
        <v>29</v>
      </c>
      <c r="W28" s="348">
        <v>42401</v>
      </c>
      <c r="X28" s="352" t="s">
        <v>1484</v>
      </c>
      <c r="Y28" s="46" t="s">
        <v>1734</v>
      </c>
      <c r="Z28" s="115">
        <v>830001113</v>
      </c>
      <c r="AA28" s="51" t="s">
        <v>1578</v>
      </c>
      <c r="AB28" s="349">
        <v>34416</v>
      </c>
      <c r="AC28" s="348">
        <v>42401</v>
      </c>
      <c r="AD28" s="88"/>
      <c r="AE28" s="163">
        <v>8000000</v>
      </c>
      <c r="AF28" s="50"/>
      <c r="AG28" s="50"/>
      <c r="AH28" s="50">
        <f t="shared" si="0"/>
        <v>8000000</v>
      </c>
      <c r="AI28" s="158" t="s">
        <v>22</v>
      </c>
      <c r="AJ28" s="158" t="s">
        <v>67</v>
      </c>
      <c r="AK28" s="158" t="s">
        <v>67</v>
      </c>
      <c r="AL28" s="158" t="s">
        <v>67</v>
      </c>
      <c r="AM28" s="348" t="s">
        <v>67</v>
      </c>
      <c r="AN28" s="348">
        <v>42401</v>
      </c>
      <c r="AO28" s="348"/>
      <c r="AP28" s="348">
        <v>42735</v>
      </c>
      <c r="AQ28" s="29">
        <f t="shared" si="9"/>
        <v>334</v>
      </c>
      <c r="AR28" s="29"/>
      <c r="AS28" s="352"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806"/>
      <c r="CV28" s="84"/>
      <c r="CW28" s="86"/>
    </row>
    <row r="29" spans="1:126" s="52" customFormat="1" ht="57" customHeight="1" x14ac:dyDescent="0.25">
      <c r="A29" s="354">
        <f t="shared" si="8"/>
        <v>19</v>
      </c>
      <c r="B29" s="44" t="s">
        <v>1609</v>
      </c>
      <c r="C29" s="278" t="s">
        <v>1735</v>
      </c>
      <c r="D29" s="202" t="s">
        <v>1543</v>
      </c>
      <c r="E29" s="348">
        <v>42387</v>
      </c>
      <c r="F29" s="118" t="s">
        <v>1499</v>
      </c>
      <c r="G29" s="45" t="s">
        <v>1525</v>
      </c>
      <c r="H29" s="45"/>
      <c r="I29" s="359" t="s">
        <v>2257</v>
      </c>
      <c r="J29" s="353" t="s">
        <v>2923</v>
      </c>
      <c r="K29" s="349">
        <v>7</v>
      </c>
      <c r="L29" s="47">
        <v>801116</v>
      </c>
      <c r="M29" s="185" t="s">
        <v>1479</v>
      </c>
      <c r="N29" s="163">
        <v>35000000</v>
      </c>
      <c r="O29" s="350" t="s">
        <v>1736</v>
      </c>
      <c r="P29" s="33" t="s">
        <v>1487</v>
      </c>
      <c r="Q29" s="289" t="s">
        <v>1480</v>
      </c>
      <c r="R29" s="351" t="s">
        <v>1481</v>
      </c>
      <c r="S29" s="48"/>
      <c r="T29" s="49"/>
      <c r="U29" s="48"/>
      <c r="V29" s="193">
        <v>19</v>
      </c>
      <c r="W29" s="348">
        <v>42390</v>
      </c>
      <c r="X29" s="352" t="s">
        <v>1484</v>
      </c>
      <c r="Y29" s="367" t="s">
        <v>1737</v>
      </c>
      <c r="Z29" s="115">
        <v>3001080</v>
      </c>
      <c r="AA29" s="51"/>
      <c r="AB29" s="349">
        <v>25516</v>
      </c>
      <c r="AC29" s="348">
        <v>42390</v>
      </c>
      <c r="AD29" s="368">
        <v>3500000</v>
      </c>
      <c r="AE29" s="163">
        <v>35000000</v>
      </c>
      <c r="AF29" s="50"/>
      <c r="AG29" s="50"/>
      <c r="AH29" s="369">
        <f t="shared" si="0"/>
        <v>35000000</v>
      </c>
      <c r="AI29" s="158" t="s">
        <v>22</v>
      </c>
      <c r="AJ29" s="158" t="s">
        <v>67</v>
      </c>
      <c r="AK29" s="158" t="s">
        <v>67</v>
      </c>
      <c r="AL29" s="158" t="s">
        <v>67</v>
      </c>
      <c r="AM29" s="348" t="s">
        <v>67</v>
      </c>
      <c r="AN29" s="348">
        <v>42390</v>
      </c>
      <c r="AO29" s="348"/>
      <c r="AP29" s="348">
        <v>42695</v>
      </c>
      <c r="AQ29" s="29">
        <f t="shared" si="9"/>
        <v>305</v>
      </c>
      <c r="AR29" s="29"/>
      <c r="AS29" s="352"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806"/>
      <c r="CV29" s="84"/>
      <c r="CW29" s="86"/>
      <c r="DV29" s="362"/>
    </row>
    <row r="30" spans="1:126" s="52" customFormat="1" ht="87" customHeight="1" x14ac:dyDescent="0.25">
      <c r="A30" s="354">
        <f t="shared" si="8"/>
        <v>20</v>
      </c>
      <c r="B30" s="44" t="s">
        <v>1888</v>
      </c>
      <c r="C30" s="278" t="s">
        <v>1639</v>
      </c>
      <c r="D30" s="212">
        <v>29</v>
      </c>
      <c r="E30" s="348">
        <v>42388</v>
      </c>
      <c r="F30" s="118" t="s">
        <v>1499</v>
      </c>
      <c r="G30" s="45" t="s">
        <v>1525</v>
      </c>
      <c r="H30" s="45"/>
      <c r="I30" s="359" t="s">
        <v>2257</v>
      </c>
      <c r="J30" s="353" t="s">
        <v>1640</v>
      </c>
      <c r="K30" s="349">
        <v>230</v>
      </c>
      <c r="L30" s="47">
        <v>801116</v>
      </c>
      <c r="M30" s="185" t="s">
        <v>1479</v>
      </c>
      <c r="N30" s="163">
        <v>50000000</v>
      </c>
      <c r="O30" s="350" t="s">
        <v>1641</v>
      </c>
      <c r="P30" s="33" t="s">
        <v>1637</v>
      </c>
      <c r="Q30" s="289" t="s">
        <v>1480</v>
      </c>
      <c r="R30" s="351" t="s">
        <v>1481</v>
      </c>
      <c r="S30" s="48"/>
      <c r="T30" s="49"/>
      <c r="U30" s="48"/>
      <c r="V30" s="193">
        <v>20</v>
      </c>
      <c r="W30" s="348">
        <v>42390</v>
      </c>
      <c r="X30" s="352" t="s">
        <v>1484</v>
      </c>
      <c r="Y30" s="367" t="s">
        <v>1642</v>
      </c>
      <c r="Z30" s="115">
        <v>51833082</v>
      </c>
      <c r="AA30" s="51"/>
      <c r="AB30" s="349">
        <v>25616</v>
      </c>
      <c r="AC30" s="348">
        <v>42390</v>
      </c>
      <c r="AD30" s="368">
        <v>5000000</v>
      </c>
      <c r="AE30" s="163">
        <v>50000000</v>
      </c>
      <c r="AF30" s="50"/>
      <c r="AG30" s="50"/>
      <c r="AH30" s="369">
        <f t="shared" si="0"/>
        <v>50000000</v>
      </c>
      <c r="AI30" s="158" t="s">
        <v>22</v>
      </c>
      <c r="AJ30" s="158" t="s">
        <v>67</v>
      </c>
      <c r="AK30" s="158" t="s">
        <v>67</v>
      </c>
      <c r="AL30" s="158" t="s">
        <v>67</v>
      </c>
      <c r="AM30" s="348" t="s">
        <v>67</v>
      </c>
      <c r="AN30" s="348">
        <v>42390</v>
      </c>
      <c r="AO30" s="348"/>
      <c r="AP30" s="348">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806"/>
      <c r="CV30" s="84">
        <f t="shared" ref="CV30" si="29">+CT30</f>
        <v>-37.171052631578952</v>
      </c>
      <c r="CW30" s="86" t="e">
        <f t="shared" ref="CW30" si="30">+CL30</f>
        <v>#REF!</v>
      </c>
      <c r="DV30" s="362"/>
    </row>
    <row r="31" spans="1:126" s="52" customFormat="1" ht="51" hidden="1" customHeight="1" x14ac:dyDescent="0.25">
      <c r="A31" s="354">
        <f t="shared" si="8"/>
        <v>57</v>
      </c>
      <c r="B31" s="44" t="s">
        <v>1477</v>
      </c>
      <c r="C31" s="278" t="s">
        <v>1644</v>
      </c>
      <c r="D31" s="202" t="s">
        <v>1544</v>
      </c>
      <c r="E31" s="348">
        <v>42389</v>
      </c>
      <c r="F31" s="118" t="s">
        <v>1499</v>
      </c>
      <c r="G31" s="118" t="s">
        <v>1526</v>
      </c>
      <c r="H31" s="118"/>
      <c r="I31" s="352" t="s">
        <v>2302</v>
      </c>
      <c r="J31" s="353" t="s">
        <v>1643</v>
      </c>
      <c r="K31" s="349">
        <v>178</v>
      </c>
      <c r="L31" s="47">
        <v>731521</v>
      </c>
      <c r="M31" s="185" t="s">
        <v>1645</v>
      </c>
      <c r="N31" s="163">
        <v>18560000</v>
      </c>
      <c r="O31" s="350" t="s">
        <v>1646</v>
      </c>
      <c r="P31" s="33" t="s">
        <v>1647</v>
      </c>
      <c r="Q31" s="289" t="s">
        <v>1480</v>
      </c>
      <c r="R31" s="351" t="s">
        <v>1481</v>
      </c>
      <c r="S31" s="48"/>
      <c r="T31" s="49"/>
      <c r="U31" s="48"/>
      <c r="V31" s="193">
        <v>57</v>
      </c>
      <c r="W31" s="348">
        <v>42459</v>
      </c>
      <c r="X31" s="352" t="s">
        <v>1484</v>
      </c>
      <c r="Y31" s="46" t="s">
        <v>2089</v>
      </c>
      <c r="Z31" s="214">
        <v>900426006</v>
      </c>
      <c r="AA31" s="51" t="s">
        <v>1883</v>
      </c>
      <c r="AB31" s="349">
        <v>75516</v>
      </c>
      <c r="AC31" s="348">
        <v>42459</v>
      </c>
      <c r="AD31" s="88"/>
      <c r="AE31" s="163">
        <v>18560000</v>
      </c>
      <c r="AF31" s="50"/>
      <c r="AG31" s="50"/>
      <c r="AH31" s="117">
        <f>AE31+AF31</f>
        <v>18560000</v>
      </c>
      <c r="AI31" s="158" t="s">
        <v>22</v>
      </c>
      <c r="AJ31" s="158" t="s">
        <v>67</v>
      </c>
      <c r="AK31" s="158" t="s">
        <v>67</v>
      </c>
      <c r="AL31" s="158" t="s">
        <v>67</v>
      </c>
      <c r="AM31" s="348" t="s">
        <v>67</v>
      </c>
      <c r="AN31" s="348">
        <v>42461</v>
      </c>
      <c r="AO31" s="348"/>
      <c r="AP31" s="348">
        <v>42735</v>
      </c>
      <c r="AQ31" s="29">
        <f t="shared" si="9"/>
        <v>274</v>
      </c>
      <c r="AR31" s="29"/>
      <c r="AS31" s="352"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806"/>
      <c r="CV31" s="84"/>
      <c r="CW31" s="86"/>
    </row>
    <row r="32" spans="1:126" s="52" customFormat="1" ht="56.25" hidden="1" customHeight="1" x14ac:dyDescent="0.25">
      <c r="A32" s="354" t="str">
        <f t="shared" si="8"/>
        <v>32</v>
      </c>
      <c r="B32" s="44" t="s">
        <v>1608</v>
      </c>
      <c r="C32" s="278" t="s">
        <v>1522</v>
      </c>
      <c r="D32" s="202" t="s">
        <v>1523</v>
      </c>
      <c r="E32" s="348">
        <v>42390</v>
      </c>
      <c r="F32" s="118" t="s">
        <v>1499</v>
      </c>
      <c r="G32" s="118" t="s">
        <v>1526</v>
      </c>
      <c r="H32" s="118"/>
      <c r="I32" s="121" t="s">
        <v>2250</v>
      </c>
      <c r="J32" s="353" t="s">
        <v>1527</v>
      </c>
      <c r="K32" s="349">
        <v>8</v>
      </c>
      <c r="L32" s="47" t="s">
        <v>1528</v>
      </c>
      <c r="M32" s="353" t="s">
        <v>1529</v>
      </c>
      <c r="N32" s="163">
        <v>89007201</v>
      </c>
      <c r="O32" s="350" t="s">
        <v>1530</v>
      </c>
      <c r="P32" s="54" t="s">
        <v>1531</v>
      </c>
      <c r="Q32" s="289" t="s">
        <v>1480</v>
      </c>
      <c r="R32" s="351" t="s">
        <v>1481</v>
      </c>
      <c r="S32" s="48"/>
      <c r="T32" s="49"/>
      <c r="U32" s="48"/>
      <c r="V32" s="193" t="s">
        <v>1553</v>
      </c>
      <c r="W32" s="348">
        <v>42408</v>
      </c>
      <c r="X32" s="352" t="s">
        <v>1484</v>
      </c>
      <c r="Y32" s="46" t="s">
        <v>2154</v>
      </c>
      <c r="Z32" s="115">
        <v>830035246</v>
      </c>
      <c r="AA32" s="51" t="s">
        <v>1565</v>
      </c>
      <c r="AB32" s="349">
        <v>36916</v>
      </c>
      <c r="AC32" s="348">
        <v>42408</v>
      </c>
      <c r="AD32" s="29"/>
      <c r="AE32" s="88">
        <v>89007201</v>
      </c>
      <c r="AF32" s="50"/>
      <c r="AG32" s="50"/>
      <c r="AH32" s="50">
        <f t="shared" si="0"/>
        <v>89007201</v>
      </c>
      <c r="AI32" s="158" t="s">
        <v>2438</v>
      </c>
      <c r="AJ32" s="89">
        <v>0.1</v>
      </c>
      <c r="AK32" s="89" t="s">
        <v>2439</v>
      </c>
      <c r="AL32" s="89" t="s">
        <v>2440</v>
      </c>
      <c r="AM32" s="348">
        <v>42411</v>
      </c>
      <c r="AN32" s="348">
        <v>42408</v>
      </c>
      <c r="AO32" s="348"/>
      <c r="AP32" s="348">
        <v>42436</v>
      </c>
      <c r="AQ32" s="29">
        <f t="shared" si="9"/>
        <v>28</v>
      </c>
      <c r="AR32" s="29"/>
      <c r="AS32" s="352"/>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806"/>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8">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806"/>
      <c r="CV33" s="177">
        <f t="shared" si="14"/>
        <v>100</v>
      </c>
      <c r="CW33" s="179" t="e">
        <f t="shared" si="15"/>
        <v>#REF!</v>
      </c>
    </row>
    <row r="34" spans="1:126" s="52" customFormat="1" ht="44.25" customHeight="1" x14ac:dyDescent="0.25">
      <c r="A34" s="354">
        <f t="shared" si="8"/>
        <v>30</v>
      </c>
      <c r="B34" s="44" t="s">
        <v>1609</v>
      </c>
      <c r="C34" s="278" t="s">
        <v>1742</v>
      </c>
      <c r="D34" s="202" t="s">
        <v>1554</v>
      </c>
      <c r="E34" s="348">
        <v>42391</v>
      </c>
      <c r="F34" s="118" t="s">
        <v>1499</v>
      </c>
      <c r="G34" s="45" t="s">
        <v>1525</v>
      </c>
      <c r="H34" s="45"/>
      <c r="I34" s="46" t="s">
        <v>1972</v>
      </c>
      <c r="J34" s="353" t="s">
        <v>1744</v>
      </c>
      <c r="K34" s="349">
        <v>205</v>
      </c>
      <c r="L34" s="47">
        <v>801615</v>
      </c>
      <c r="M34" s="185" t="s">
        <v>1740</v>
      </c>
      <c r="N34" s="163">
        <v>23616000</v>
      </c>
      <c r="O34" s="350" t="s">
        <v>1745</v>
      </c>
      <c r="P34" s="33" t="s">
        <v>1487</v>
      </c>
      <c r="Q34" s="289" t="s">
        <v>1480</v>
      </c>
      <c r="R34" s="351" t="s">
        <v>1481</v>
      </c>
      <c r="S34" s="48"/>
      <c r="T34" s="49"/>
      <c r="U34" s="48"/>
      <c r="V34" s="193">
        <v>30</v>
      </c>
      <c r="W34" s="348">
        <v>42403</v>
      </c>
      <c r="X34" s="352" t="s">
        <v>1484</v>
      </c>
      <c r="Y34" s="367" t="s">
        <v>1746</v>
      </c>
      <c r="Z34" s="213">
        <v>53081868</v>
      </c>
      <c r="AA34" s="51"/>
      <c r="AB34" s="349">
        <v>35416</v>
      </c>
      <c r="AC34" s="348">
        <v>42403</v>
      </c>
      <c r="AD34" s="370">
        <v>2160000</v>
      </c>
      <c r="AE34" s="163">
        <v>23616000</v>
      </c>
      <c r="AF34" s="50"/>
      <c r="AG34" s="50"/>
      <c r="AH34" s="369">
        <f t="shared" si="0"/>
        <v>23616000</v>
      </c>
      <c r="AI34" s="158" t="s">
        <v>22</v>
      </c>
      <c r="AJ34" s="158" t="s">
        <v>67</v>
      </c>
      <c r="AK34" s="158" t="s">
        <v>67</v>
      </c>
      <c r="AL34" s="158" t="s">
        <v>67</v>
      </c>
      <c r="AM34" s="348" t="s">
        <v>67</v>
      </c>
      <c r="AN34" s="348">
        <v>42403</v>
      </c>
      <c r="AO34" s="348"/>
      <c r="AP34" s="348">
        <v>42735</v>
      </c>
      <c r="AQ34" s="29">
        <f t="shared" si="9"/>
        <v>332</v>
      </c>
      <c r="AR34" s="29"/>
      <c r="AS34" s="352"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806"/>
      <c r="CV34" s="84">
        <f t="shared" si="14"/>
        <v>-37.951807228915662</v>
      </c>
      <c r="CW34" s="86" t="e">
        <f t="shared" si="15"/>
        <v>#REF!</v>
      </c>
      <c r="DV34" s="362"/>
    </row>
    <row r="35" spans="1:126" s="52" customFormat="1" ht="96.75" hidden="1" customHeight="1" x14ac:dyDescent="0.25">
      <c r="A35" s="354" t="str">
        <f t="shared" si="8"/>
        <v>25</v>
      </c>
      <c r="B35" s="44" t="s">
        <v>1477</v>
      </c>
      <c r="C35" s="278" t="s">
        <v>1648</v>
      </c>
      <c r="D35" s="202">
        <v>34</v>
      </c>
      <c r="E35" s="348">
        <v>42396</v>
      </c>
      <c r="F35" s="118" t="s">
        <v>1499</v>
      </c>
      <c r="G35" s="118" t="s">
        <v>1546</v>
      </c>
      <c r="H35" s="118"/>
      <c r="I35" s="352" t="s">
        <v>2257</v>
      </c>
      <c r="J35" s="353" t="s">
        <v>1649</v>
      </c>
      <c r="K35" s="349">
        <v>66</v>
      </c>
      <c r="L35" s="47">
        <v>801315</v>
      </c>
      <c r="M35" s="47" t="s">
        <v>1548</v>
      </c>
      <c r="N35" s="163">
        <v>5760000</v>
      </c>
      <c r="O35" s="350" t="s">
        <v>1650</v>
      </c>
      <c r="P35" s="33" t="s">
        <v>1550</v>
      </c>
      <c r="Q35" s="289" t="s">
        <v>1480</v>
      </c>
      <c r="R35" s="351" t="s">
        <v>1481</v>
      </c>
      <c r="S35" s="48"/>
      <c r="T35" s="49"/>
      <c r="U35" s="48"/>
      <c r="V35" s="193" t="s">
        <v>1540</v>
      </c>
      <c r="W35" s="348">
        <v>42398</v>
      </c>
      <c r="X35" s="352" t="s">
        <v>1651</v>
      </c>
      <c r="Y35" s="46" t="s">
        <v>1652</v>
      </c>
      <c r="Z35" s="115">
        <v>1116775031</v>
      </c>
      <c r="AA35" s="51"/>
      <c r="AB35" s="349">
        <v>34016</v>
      </c>
      <c r="AC35" s="348">
        <v>42398</v>
      </c>
      <c r="AD35" s="88">
        <v>480000</v>
      </c>
      <c r="AE35" s="163">
        <v>5760000</v>
      </c>
      <c r="AF35" s="50"/>
      <c r="AG35" s="50"/>
      <c r="AH35" s="50">
        <f t="shared" si="0"/>
        <v>5760000</v>
      </c>
      <c r="AI35" s="158" t="s">
        <v>22</v>
      </c>
      <c r="AJ35" s="158" t="s">
        <v>67</v>
      </c>
      <c r="AK35" s="158" t="s">
        <v>67</v>
      </c>
      <c r="AL35" s="158" t="s">
        <v>67</v>
      </c>
      <c r="AM35" s="348" t="s">
        <v>67</v>
      </c>
      <c r="AN35" s="348">
        <v>42398</v>
      </c>
      <c r="AO35" s="348"/>
      <c r="AP35" s="348">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806"/>
      <c r="CV35" s="84">
        <f t="shared" si="14"/>
        <v>-33.150684931506852</v>
      </c>
      <c r="CW35" s="86" t="e">
        <f t="shared" si="15"/>
        <v>#REF!</v>
      </c>
    </row>
    <row r="36" spans="1:126" s="52" customFormat="1" ht="76.5" hidden="1" x14ac:dyDescent="0.25">
      <c r="A36" s="354" t="str">
        <f t="shared" si="8"/>
        <v>42</v>
      </c>
      <c r="B36" s="44" t="s">
        <v>1477</v>
      </c>
      <c r="C36" s="278" t="s">
        <v>1655</v>
      </c>
      <c r="D36" s="202" t="s">
        <v>1555</v>
      </c>
      <c r="E36" s="348">
        <v>42396</v>
      </c>
      <c r="F36" s="118" t="s">
        <v>1499</v>
      </c>
      <c r="G36" s="118" t="s">
        <v>1659</v>
      </c>
      <c r="H36" s="118"/>
      <c r="I36" s="352" t="s">
        <v>212</v>
      </c>
      <c r="J36" s="353" t="s">
        <v>1654</v>
      </c>
      <c r="K36" s="349">
        <v>92</v>
      </c>
      <c r="L36" s="47">
        <v>821215</v>
      </c>
      <c r="M36" s="47" t="s">
        <v>1653</v>
      </c>
      <c r="N36" s="163">
        <v>55000000</v>
      </c>
      <c r="O36" s="350" t="s">
        <v>1656</v>
      </c>
      <c r="P36" s="33" t="s">
        <v>1657</v>
      </c>
      <c r="Q36" s="289" t="s">
        <v>1480</v>
      </c>
      <c r="R36" s="351" t="s">
        <v>1481</v>
      </c>
      <c r="S36" s="48"/>
      <c r="T36" s="49"/>
      <c r="U36" s="48"/>
      <c r="V36" s="193" t="s">
        <v>2090</v>
      </c>
      <c r="W36" s="348">
        <v>42424</v>
      </c>
      <c r="X36" s="352" t="s">
        <v>1484</v>
      </c>
      <c r="Y36" s="46" t="s">
        <v>1889</v>
      </c>
      <c r="Z36" s="115">
        <v>9448694</v>
      </c>
      <c r="AA36" s="51" t="s">
        <v>1578</v>
      </c>
      <c r="AB36" s="349">
        <v>46919</v>
      </c>
      <c r="AC36" s="348">
        <v>42424</v>
      </c>
      <c r="AD36" s="88"/>
      <c r="AE36" s="163">
        <v>55000000</v>
      </c>
      <c r="AF36" s="50"/>
      <c r="AG36" s="50"/>
      <c r="AH36" s="50">
        <f t="shared" si="0"/>
        <v>55000000</v>
      </c>
      <c r="AI36" s="158" t="s">
        <v>22</v>
      </c>
      <c r="AJ36" s="158" t="s">
        <v>67</v>
      </c>
      <c r="AK36" s="158" t="s">
        <v>67</v>
      </c>
      <c r="AL36" s="158" t="s">
        <v>67</v>
      </c>
      <c r="AM36" s="348" t="s">
        <v>67</v>
      </c>
      <c r="AN36" s="348">
        <v>42461</v>
      </c>
      <c r="AO36" s="348"/>
      <c r="AP36" s="348">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806"/>
      <c r="CV36" s="84">
        <f t="shared" si="14"/>
        <v>-67.153284671532845</v>
      </c>
      <c r="CW36" s="86" t="e">
        <f t="shared" si="15"/>
        <v>#REF!</v>
      </c>
    </row>
    <row r="37" spans="1:126" s="52" customFormat="1" ht="63.75" x14ac:dyDescent="0.25">
      <c r="A37" s="354" t="str">
        <f t="shared" si="8"/>
        <v>31</v>
      </c>
      <c r="B37" s="44" t="s">
        <v>1477</v>
      </c>
      <c r="C37" s="278" t="s">
        <v>1658</v>
      </c>
      <c r="D37" s="202" t="s">
        <v>1556</v>
      </c>
      <c r="E37" s="348">
        <v>42397</v>
      </c>
      <c r="F37" s="118" t="s">
        <v>1499</v>
      </c>
      <c r="G37" s="45" t="s">
        <v>1525</v>
      </c>
      <c r="H37" s="45"/>
      <c r="I37" s="46" t="s">
        <v>212</v>
      </c>
      <c r="J37" s="353" t="s">
        <v>1660</v>
      </c>
      <c r="K37" s="349">
        <v>207</v>
      </c>
      <c r="L37" s="47">
        <v>801615</v>
      </c>
      <c r="M37" s="47" t="s">
        <v>1653</v>
      </c>
      <c r="N37" s="163">
        <v>53460000</v>
      </c>
      <c r="O37" s="350" t="s">
        <v>1661</v>
      </c>
      <c r="P37" s="33" t="s">
        <v>1487</v>
      </c>
      <c r="Q37" s="289" t="s">
        <v>1480</v>
      </c>
      <c r="R37" s="351" t="s">
        <v>1481</v>
      </c>
      <c r="S37" s="48"/>
      <c r="T37" s="49"/>
      <c r="U37" s="48"/>
      <c r="V37" s="193" t="s">
        <v>1523</v>
      </c>
      <c r="W37" s="348">
        <v>42405</v>
      </c>
      <c r="X37" s="352" t="s">
        <v>1484</v>
      </c>
      <c r="Y37" s="367" t="s">
        <v>1890</v>
      </c>
      <c r="Z37" s="115">
        <v>24348352</v>
      </c>
      <c r="AA37" s="51"/>
      <c r="AB37" s="349">
        <v>36216</v>
      </c>
      <c r="AC37" s="348">
        <v>42405</v>
      </c>
      <c r="AD37" s="368">
        <v>4860000</v>
      </c>
      <c r="AE37" s="163">
        <v>53460000</v>
      </c>
      <c r="AF37" s="50"/>
      <c r="AG37" s="50"/>
      <c r="AH37" s="369">
        <f t="shared" si="0"/>
        <v>53460000</v>
      </c>
      <c r="AI37" s="158" t="s">
        <v>22</v>
      </c>
      <c r="AJ37" s="158" t="s">
        <v>67</v>
      </c>
      <c r="AK37" s="158" t="s">
        <v>67</v>
      </c>
      <c r="AL37" s="158" t="s">
        <v>67</v>
      </c>
      <c r="AM37" s="348" t="s">
        <v>67</v>
      </c>
      <c r="AN37" s="348">
        <v>42409</v>
      </c>
      <c r="AO37" s="348"/>
      <c r="AP37" s="348">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806"/>
      <c r="CV37" s="84">
        <f t="shared" si="14"/>
        <v>-40.490797546012267</v>
      </c>
      <c r="CW37" s="86" t="e">
        <f t="shared" si="15"/>
        <v>#REF!</v>
      </c>
      <c r="DV37" s="363" t="s">
        <v>2628</v>
      </c>
    </row>
    <row r="38" spans="1:126" s="52" customFormat="1" ht="73.5" customHeight="1" x14ac:dyDescent="0.25">
      <c r="A38" s="354">
        <f t="shared" si="8"/>
        <v>34</v>
      </c>
      <c r="B38" s="44" t="s">
        <v>1489</v>
      </c>
      <c r="C38" s="278" t="s">
        <v>1575</v>
      </c>
      <c r="D38" s="202" t="s">
        <v>1557</v>
      </c>
      <c r="E38" s="348">
        <v>42397</v>
      </c>
      <c r="F38" s="118" t="s">
        <v>1499</v>
      </c>
      <c r="G38" s="45" t="s">
        <v>1525</v>
      </c>
      <c r="H38" s="45"/>
      <c r="I38" s="46" t="s">
        <v>2304</v>
      </c>
      <c r="J38" s="353" t="s">
        <v>2643</v>
      </c>
      <c r="K38" s="349">
        <v>2</v>
      </c>
      <c r="L38" s="47">
        <v>801000</v>
      </c>
      <c r="M38" s="47"/>
      <c r="N38" s="163">
        <v>42000000</v>
      </c>
      <c r="O38" s="350" t="s">
        <v>1576</v>
      </c>
      <c r="P38" s="33" t="s">
        <v>1487</v>
      </c>
      <c r="Q38" s="289" t="s">
        <v>1480</v>
      </c>
      <c r="R38" s="351" t="s">
        <v>1481</v>
      </c>
      <c r="S38" s="48"/>
      <c r="T38" s="49"/>
      <c r="U38" s="48"/>
      <c r="V38" s="193">
        <v>34</v>
      </c>
      <c r="W38" s="348">
        <v>42412</v>
      </c>
      <c r="X38" s="352" t="s">
        <v>1484</v>
      </c>
      <c r="Y38" s="367" t="s">
        <v>1791</v>
      </c>
      <c r="Z38" s="115">
        <v>900583848</v>
      </c>
      <c r="AA38" s="51" t="s">
        <v>1729</v>
      </c>
      <c r="AB38" s="349">
        <v>40516</v>
      </c>
      <c r="AC38" s="348">
        <v>42412</v>
      </c>
      <c r="AD38" s="370">
        <v>7000000</v>
      </c>
      <c r="AE38" s="158">
        <v>42000000</v>
      </c>
      <c r="AF38" s="50"/>
      <c r="AG38" s="50"/>
      <c r="AH38" s="369">
        <f t="shared" si="0"/>
        <v>42000000</v>
      </c>
      <c r="AI38" s="158" t="s">
        <v>22</v>
      </c>
      <c r="AJ38" s="158" t="s">
        <v>67</v>
      </c>
      <c r="AK38" s="158" t="s">
        <v>67</v>
      </c>
      <c r="AL38" s="158" t="s">
        <v>67</v>
      </c>
      <c r="AM38" s="348" t="s">
        <v>67</v>
      </c>
      <c r="AN38" s="348">
        <v>42412</v>
      </c>
      <c r="AO38" s="348"/>
      <c r="AP38" s="348">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806"/>
      <c r="CV38" s="84">
        <f t="shared" si="14"/>
        <v>-74.585635359116026</v>
      </c>
      <c r="CW38" s="86" t="e">
        <f t="shared" si="15"/>
        <v>#REF!</v>
      </c>
      <c r="DV38" s="364" t="s">
        <v>2920</v>
      </c>
    </row>
    <row r="39" spans="1:126" s="52" customFormat="1" ht="60" hidden="1" customHeight="1" x14ac:dyDescent="0.25">
      <c r="A39" s="354">
        <f t="shared" si="8"/>
        <v>26</v>
      </c>
      <c r="B39" s="44" t="s">
        <v>1489</v>
      </c>
      <c r="C39" s="278" t="s">
        <v>1559</v>
      </c>
      <c r="D39" s="202" t="s">
        <v>1558</v>
      </c>
      <c r="E39" s="348">
        <v>42398</v>
      </c>
      <c r="F39" s="118" t="s">
        <v>1499</v>
      </c>
      <c r="G39" s="118" t="s">
        <v>1526</v>
      </c>
      <c r="H39" s="118"/>
      <c r="I39" s="352" t="s">
        <v>212</v>
      </c>
      <c r="J39" s="353" t="s">
        <v>1560</v>
      </c>
      <c r="K39" s="354">
        <v>94</v>
      </c>
      <c r="L39" s="47">
        <v>821215</v>
      </c>
      <c r="M39" s="185" t="s">
        <v>1561</v>
      </c>
      <c r="N39" s="163">
        <v>7000000</v>
      </c>
      <c r="O39" s="350" t="s">
        <v>1562</v>
      </c>
      <c r="P39" s="33" t="s">
        <v>1563</v>
      </c>
      <c r="Q39" s="289" t="s">
        <v>1480</v>
      </c>
      <c r="R39" s="351" t="s">
        <v>1481</v>
      </c>
      <c r="S39" s="48"/>
      <c r="T39" s="49"/>
      <c r="U39" s="48"/>
      <c r="V39" s="193">
        <v>26</v>
      </c>
      <c r="W39" s="348">
        <v>42398</v>
      </c>
      <c r="X39" s="352" t="s">
        <v>1484</v>
      </c>
      <c r="Y39" s="46" t="s">
        <v>1564</v>
      </c>
      <c r="Z39" s="115">
        <v>860001022</v>
      </c>
      <c r="AA39" s="51" t="s">
        <v>1565</v>
      </c>
      <c r="AB39" s="349">
        <v>33916</v>
      </c>
      <c r="AC39" s="348">
        <v>42398</v>
      </c>
      <c r="AD39" s="29"/>
      <c r="AE39" s="158">
        <v>7000000</v>
      </c>
      <c r="AF39" s="50"/>
      <c r="AG39" s="50"/>
      <c r="AH39" s="50">
        <f t="shared" si="0"/>
        <v>7000000</v>
      </c>
      <c r="AI39" s="158" t="s">
        <v>22</v>
      </c>
      <c r="AJ39" s="158" t="s">
        <v>67</v>
      </c>
      <c r="AK39" s="158" t="s">
        <v>67</v>
      </c>
      <c r="AL39" s="158" t="s">
        <v>67</v>
      </c>
      <c r="AM39" s="348" t="s">
        <v>67</v>
      </c>
      <c r="AN39" s="348">
        <v>42398</v>
      </c>
      <c r="AO39" s="348"/>
      <c r="AP39" s="348">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806"/>
      <c r="CV39" s="84">
        <f t="shared" si="14"/>
        <v>-35.905044510385757</v>
      </c>
      <c r="CW39" s="86" t="e">
        <f t="shared" si="15"/>
        <v>#REF!</v>
      </c>
    </row>
    <row r="40" spans="1:126" s="52" customFormat="1" ht="43.5" customHeight="1" x14ac:dyDescent="0.25">
      <c r="A40" s="354" t="str">
        <f t="shared" si="8"/>
        <v>33</v>
      </c>
      <c r="B40" s="44" t="s">
        <v>2792</v>
      </c>
      <c r="C40" s="278" t="s">
        <v>1602</v>
      </c>
      <c r="D40" s="202" t="s">
        <v>1603</v>
      </c>
      <c r="E40" s="348">
        <v>42402</v>
      </c>
      <c r="F40" s="118" t="s">
        <v>1499</v>
      </c>
      <c r="G40" s="45" t="s">
        <v>1525</v>
      </c>
      <c r="H40" s="45"/>
      <c r="I40" s="359" t="s">
        <v>2303</v>
      </c>
      <c r="J40" s="353" t="s">
        <v>1604</v>
      </c>
      <c r="K40" s="354">
        <v>231</v>
      </c>
      <c r="L40" s="47">
        <v>801015</v>
      </c>
      <c r="M40" s="185" t="s">
        <v>1605</v>
      </c>
      <c r="N40" s="163">
        <v>42000000</v>
      </c>
      <c r="O40" s="350" t="s">
        <v>1606</v>
      </c>
      <c r="P40" s="33" t="s">
        <v>1487</v>
      </c>
      <c r="Q40" s="289" t="s">
        <v>1480</v>
      </c>
      <c r="R40" s="351" t="s">
        <v>1481</v>
      </c>
      <c r="S40" s="48"/>
      <c r="T40" s="49"/>
      <c r="U40" s="48"/>
      <c r="V40" s="193" t="s">
        <v>1554</v>
      </c>
      <c r="W40" s="348">
        <v>42408</v>
      </c>
      <c r="X40" s="352" t="s">
        <v>1484</v>
      </c>
      <c r="Y40" s="367" t="s">
        <v>1781</v>
      </c>
      <c r="Z40" s="119">
        <v>51573271</v>
      </c>
      <c r="AA40" s="51"/>
      <c r="AB40" s="349">
        <v>37116</v>
      </c>
      <c r="AC40" s="348">
        <v>42397</v>
      </c>
      <c r="AD40" s="370">
        <v>6000000</v>
      </c>
      <c r="AE40" s="158">
        <v>42000000</v>
      </c>
      <c r="AF40" s="50"/>
      <c r="AG40" s="50"/>
      <c r="AH40" s="369">
        <f t="shared" si="0"/>
        <v>42000000</v>
      </c>
      <c r="AI40" s="158" t="s">
        <v>22</v>
      </c>
      <c r="AJ40" s="158" t="s">
        <v>67</v>
      </c>
      <c r="AK40" s="158" t="s">
        <v>67</v>
      </c>
      <c r="AL40" s="158" t="s">
        <v>67</v>
      </c>
      <c r="AM40" s="348" t="s">
        <v>67</v>
      </c>
      <c r="AN40" s="348">
        <v>42409</v>
      </c>
      <c r="AO40" s="348"/>
      <c r="AP40" s="348">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806"/>
      <c r="CV40" s="84"/>
      <c r="CW40" s="86"/>
      <c r="DV40" s="362"/>
    </row>
    <row r="41" spans="1:126" s="52" customFormat="1" ht="38.25" hidden="1" x14ac:dyDescent="0.25">
      <c r="A41" s="354">
        <f t="shared" si="8"/>
        <v>39</v>
      </c>
      <c r="B41" s="44" t="s">
        <v>1489</v>
      </c>
      <c r="C41" s="278" t="s">
        <v>1828</v>
      </c>
      <c r="D41" s="202" t="s">
        <v>1829</v>
      </c>
      <c r="E41" s="348">
        <v>42405</v>
      </c>
      <c r="F41" s="118" t="s">
        <v>1499</v>
      </c>
      <c r="G41" s="118" t="s">
        <v>1526</v>
      </c>
      <c r="H41" s="118"/>
      <c r="I41" s="352" t="s">
        <v>212</v>
      </c>
      <c r="J41" s="353" t="s">
        <v>1830</v>
      </c>
      <c r="K41" s="354">
        <v>95</v>
      </c>
      <c r="L41" s="47">
        <v>821215</v>
      </c>
      <c r="M41" s="185" t="s">
        <v>1561</v>
      </c>
      <c r="N41" s="163">
        <v>3000000</v>
      </c>
      <c r="O41" s="350" t="s">
        <v>1831</v>
      </c>
      <c r="P41" s="33" t="s">
        <v>1563</v>
      </c>
      <c r="Q41" s="289" t="s">
        <v>1480</v>
      </c>
      <c r="R41" s="351" t="s">
        <v>1481</v>
      </c>
      <c r="S41" s="48"/>
      <c r="T41" s="49"/>
      <c r="U41" s="48"/>
      <c r="V41" s="193">
        <v>39</v>
      </c>
      <c r="W41" s="348">
        <v>42418</v>
      </c>
      <c r="X41" s="352" t="s">
        <v>1484</v>
      </c>
      <c r="Y41" s="46" t="s">
        <v>1832</v>
      </c>
      <c r="Z41" s="115">
        <v>860009759</v>
      </c>
      <c r="AA41" s="51" t="s">
        <v>1806</v>
      </c>
      <c r="AB41" s="349">
        <v>44416</v>
      </c>
      <c r="AC41" s="348">
        <v>42418</v>
      </c>
      <c r="AD41" s="29"/>
      <c r="AE41" s="158">
        <v>3000000</v>
      </c>
      <c r="AF41" s="50"/>
      <c r="AG41" s="50"/>
      <c r="AH41" s="50">
        <f t="shared" si="0"/>
        <v>3000000</v>
      </c>
      <c r="AI41" s="158" t="s">
        <v>22</v>
      </c>
      <c r="AJ41" s="158" t="s">
        <v>67</v>
      </c>
      <c r="AK41" s="158" t="s">
        <v>67</v>
      </c>
      <c r="AL41" s="158" t="s">
        <v>67</v>
      </c>
      <c r="AM41" s="348" t="s">
        <v>67</v>
      </c>
      <c r="AN41" s="348">
        <v>42419</v>
      </c>
      <c r="AO41" s="348"/>
      <c r="AP41" s="348">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806"/>
      <c r="CV41" s="84">
        <f t="shared" ref="CV41:CV48" si="43">+CT41</f>
        <v>-44.936708860759495</v>
      </c>
      <c r="CW41" s="86" t="e">
        <f t="shared" ref="CW41:CW48" si="44">+CL41</f>
        <v>#REF!</v>
      </c>
    </row>
    <row r="42" spans="1:126" s="52" customFormat="1" ht="63.75" hidden="1" x14ac:dyDescent="0.25">
      <c r="A42" s="354">
        <f t="shared" si="8"/>
        <v>35</v>
      </c>
      <c r="B42" s="44" t="s">
        <v>1489</v>
      </c>
      <c r="C42" s="278" t="s">
        <v>1797</v>
      </c>
      <c r="D42" s="202" t="s">
        <v>1798</v>
      </c>
      <c r="E42" s="348">
        <v>42405</v>
      </c>
      <c r="F42" s="118" t="s">
        <v>1499</v>
      </c>
      <c r="G42" s="118" t="s">
        <v>1526</v>
      </c>
      <c r="H42" s="118"/>
      <c r="I42" s="352" t="s">
        <v>1908</v>
      </c>
      <c r="J42" s="353" t="s">
        <v>1799</v>
      </c>
      <c r="K42" s="354">
        <v>241</v>
      </c>
      <c r="L42" s="47" t="s">
        <v>1800</v>
      </c>
      <c r="M42" s="185" t="s">
        <v>1801</v>
      </c>
      <c r="N42" s="163">
        <v>20000000</v>
      </c>
      <c r="O42" s="350" t="s">
        <v>1802</v>
      </c>
      <c r="P42" s="33" t="s">
        <v>1803</v>
      </c>
      <c r="Q42" s="289" t="s">
        <v>1480</v>
      </c>
      <c r="R42" s="351" t="s">
        <v>1481</v>
      </c>
      <c r="S42" s="48"/>
      <c r="T42" s="49"/>
      <c r="U42" s="48"/>
      <c r="V42" s="193">
        <v>35</v>
      </c>
      <c r="W42" s="348">
        <v>42415</v>
      </c>
      <c r="X42" s="352" t="s">
        <v>1484</v>
      </c>
      <c r="Y42" s="46" t="s">
        <v>1805</v>
      </c>
      <c r="Z42" s="115">
        <v>830041326</v>
      </c>
      <c r="AA42" s="51" t="s">
        <v>1806</v>
      </c>
      <c r="AB42" s="349">
        <v>41316</v>
      </c>
      <c r="AC42" s="348">
        <v>42415</v>
      </c>
      <c r="AD42" s="29"/>
      <c r="AE42" s="158">
        <v>20000000</v>
      </c>
      <c r="AF42" s="50"/>
      <c r="AG42" s="50"/>
      <c r="AH42" s="50">
        <f t="shared" si="0"/>
        <v>20000000</v>
      </c>
      <c r="AI42" s="158" t="s">
        <v>22</v>
      </c>
      <c r="AJ42" s="158" t="s">
        <v>67</v>
      </c>
      <c r="AK42" s="158" t="s">
        <v>67</v>
      </c>
      <c r="AL42" s="158" t="s">
        <v>67</v>
      </c>
      <c r="AM42" s="348" t="s">
        <v>67</v>
      </c>
      <c r="AN42" s="348">
        <v>42415</v>
      </c>
      <c r="AO42" s="348"/>
      <c r="AP42" s="348">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806"/>
      <c r="CV42" s="84">
        <f t="shared" si="43"/>
        <v>-65.094339622641513</v>
      </c>
      <c r="CW42" s="86" t="e">
        <f t="shared" si="44"/>
        <v>#REF!</v>
      </c>
    </row>
    <row r="43" spans="1:126" s="52" customFormat="1" ht="71.25" hidden="1" customHeight="1" x14ac:dyDescent="0.25">
      <c r="A43" s="354" t="str">
        <f t="shared" si="8"/>
        <v>47</v>
      </c>
      <c r="B43" s="44" t="s">
        <v>1477</v>
      </c>
      <c r="C43" s="278" t="s">
        <v>1896</v>
      </c>
      <c r="D43" s="212">
        <v>42</v>
      </c>
      <c r="E43" s="348">
        <v>42408</v>
      </c>
      <c r="F43" s="118" t="s">
        <v>1499</v>
      </c>
      <c r="G43" s="118" t="s">
        <v>1526</v>
      </c>
      <c r="H43" s="118"/>
      <c r="I43" s="121" t="s">
        <v>2250</v>
      </c>
      <c r="J43" s="207" t="s">
        <v>1891</v>
      </c>
      <c r="K43" s="349">
        <v>20</v>
      </c>
      <c r="L43" s="47" t="s">
        <v>1841</v>
      </c>
      <c r="M43" s="47" t="s">
        <v>1892</v>
      </c>
      <c r="N43" s="163">
        <v>18193600</v>
      </c>
      <c r="O43" s="350" t="s">
        <v>1893</v>
      </c>
      <c r="P43" s="33" t="s">
        <v>1531</v>
      </c>
      <c r="Q43" s="289" t="s">
        <v>1480</v>
      </c>
      <c r="R43" s="351" t="s">
        <v>1481</v>
      </c>
      <c r="S43" s="48"/>
      <c r="T43" s="49"/>
      <c r="U43" s="48"/>
      <c r="V43" s="193" t="s">
        <v>2091</v>
      </c>
      <c r="W43" s="348">
        <v>42431</v>
      </c>
      <c r="X43" s="352" t="s">
        <v>1484</v>
      </c>
      <c r="Y43" s="46" t="s">
        <v>1894</v>
      </c>
      <c r="Z43" s="115">
        <v>900115635</v>
      </c>
      <c r="AA43" s="51" t="s">
        <v>1895</v>
      </c>
      <c r="AB43" s="349">
        <v>52916</v>
      </c>
      <c r="AC43" s="348">
        <v>42431</v>
      </c>
      <c r="AD43" s="88"/>
      <c r="AE43" s="163">
        <v>18193600</v>
      </c>
      <c r="AF43" s="50"/>
      <c r="AG43" s="50"/>
      <c r="AH43" s="50">
        <f t="shared" si="0"/>
        <v>18193600</v>
      </c>
      <c r="AI43" s="158" t="s">
        <v>1897</v>
      </c>
      <c r="AJ43" s="89" t="s">
        <v>1898</v>
      </c>
      <c r="AK43" s="89" t="s">
        <v>1902</v>
      </c>
      <c r="AL43" s="89" t="s">
        <v>1903</v>
      </c>
      <c r="AM43" s="348" t="s">
        <v>67</v>
      </c>
      <c r="AN43" s="348">
        <v>42436</v>
      </c>
      <c r="AO43" s="348"/>
      <c r="AP43" s="348">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806"/>
      <c r="CV43" s="84">
        <f t="shared" si="43"/>
        <v>-53.177257525083611</v>
      </c>
      <c r="CW43" s="86" t="e">
        <f t="shared" si="44"/>
        <v>#REF!</v>
      </c>
    </row>
    <row r="44" spans="1:126" s="52" customFormat="1" ht="76.5" hidden="1" x14ac:dyDescent="0.25">
      <c r="A44" s="354" t="str">
        <f t="shared" si="8"/>
        <v>44</v>
      </c>
      <c r="B44" s="44" t="s">
        <v>1477</v>
      </c>
      <c r="C44" s="278" t="s">
        <v>1922</v>
      </c>
      <c r="D44" s="212">
        <v>43</v>
      </c>
      <c r="E44" s="348">
        <v>42408</v>
      </c>
      <c r="F44" s="118" t="s">
        <v>1499</v>
      </c>
      <c r="G44" s="118" t="s">
        <v>1526</v>
      </c>
      <c r="H44" s="118"/>
      <c r="I44" s="121" t="s">
        <v>2250</v>
      </c>
      <c r="J44" s="207" t="s">
        <v>1899</v>
      </c>
      <c r="K44" s="349">
        <v>19</v>
      </c>
      <c r="L44" s="47" t="s">
        <v>1841</v>
      </c>
      <c r="M44" s="47" t="s">
        <v>1892</v>
      </c>
      <c r="N44" s="163">
        <v>169700000</v>
      </c>
      <c r="O44" s="350" t="s">
        <v>1900</v>
      </c>
      <c r="P44" s="33" t="s">
        <v>1531</v>
      </c>
      <c r="Q44" s="289" t="s">
        <v>1480</v>
      </c>
      <c r="R44" s="351" t="s">
        <v>1481</v>
      </c>
      <c r="S44" s="48"/>
      <c r="T44" s="49"/>
      <c r="U44" s="48"/>
      <c r="V44" s="193" t="s">
        <v>1998</v>
      </c>
      <c r="W44" s="348">
        <v>42429</v>
      </c>
      <c r="X44" s="352" t="s">
        <v>1484</v>
      </c>
      <c r="Y44" s="46" t="s">
        <v>1901</v>
      </c>
      <c r="Z44" s="115">
        <v>830025306</v>
      </c>
      <c r="AA44" s="51" t="s">
        <v>1883</v>
      </c>
      <c r="AB44" s="349">
        <v>52516</v>
      </c>
      <c r="AC44" s="348">
        <v>42429</v>
      </c>
      <c r="AD44" s="88"/>
      <c r="AE44" s="163">
        <v>169700000</v>
      </c>
      <c r="AF44" s="50"/>
      <c r="AG44" s="50"/>
      <c r="AH44" s="50">
        <f t="shared" si="0"/>
        <v>169700000</v>
      </c>
      <c r="AI44" s="158" t="s">
        <v>1897</v>
      </c>
      <c r="AJ44" s="89" t="s">
        <v>1898</v>
      </c>
      <c r="AK44" s="89" t="s">
        <v>1902</v>
      </c>
      <c r="AL44" s="89" t="s">
        <v>1903</v>
      </c>
      <c r="AM44" s="348" t="s">
        <v>67</v>
      </c>
      <c r="AN44" s="348">
        <v>42431</v>
      </c>
      <c r="AO44" s="348"/>
      <c r="AP44" s="348">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806"/>
      <c r="CV44" s="84">
        <f t="shared" si="43"/>
        <v>-50.657894736842103</v>
      </c>
      <c r="CW44" s="86" t="e">
        <f t="shared" si="44"/>
        <v>#REF!</v>
      </c>
    </row>
    <row r="45" spans="1:126" s="52" customFormat="1" ht="96" hidden="1" customHeight="1" x14ac:dyDescent="0.25">
      <c r="A45" s="354">
        <f t="shared" si="8"/>
        <v>41</v>
      </c>
      <c r="B45" s="44" t="s">
        <v>1610</v>
      </c>
      <c r="C45" s="278" t="s">
        <v>1999</v>
      </c>
      <c r="D45" s="202" t="s">
        <v>1998</v>
      </c>
      <c r="E45" s="348">
        <v>42408</v>
      </c>
      <c r="F45" s="118" t="s">
        <v>1499</v>
      </c>
      <c r="G45" s="118" t="s">
        <v>1525</v>
      </c>
      <c r="H45" s="118"/>
      <c r="I45" s="352" t="s">
        <v>1972</v>
      </c>
      <c r="J45" s="353" t="s">
        <v>2245</v>
      </c>
      <c r="K45" s="354">
        <v>157</v>
      </c>
      <c r="L45" s="47">
        <v>80111600</v>
      </c>
      <c r="M45" s="47" t="s">
        <v>2000</v>
      </c>
      <c r="N45" s="163">
        <v>12000000</v>
      </c>
      <c r="O45" s="350">
        <v>17416</v>
      </c>
      <c r="P45" s="33" t="s">
        <v>2001</v>
      </c>
      <c r="Q45" s="289" t="s">
        <v>1480</v>
      </c>
      <c r="R45" s="351" t="s">
        <v>1481</v>
      </c>
      <c r="S45" s="48"/>
      <c r="T45" s="49"/>
      <c r="U45" s="48"/>
      <c r="V45" s="193">
        <v>41</v>
      </c>
      <c r="W45" s="348">
        <v>42422</v>
      </c>
      <c r="X45" s="352" t="s">
        <v>1484</v>
      </c>
      <c r="Y45" s="46" t="s">
        <v>2002</v>
      </c>
      <c r="Z45" s="115">
        <v>51727720</v>
      </c>
      <c r="AA45" s="51"/>
      <c r="AB45" s="349">
        <v>45816</v>
      </c>
      <c r="AC45" s="348">
        <v>42422</v>
      </c>
      <c r="AD45" s="29"/>
      <c r="AE45" s="158">
        <v>12000000</v>
      </c>
      <c r="AF45" s="50"/>
      <c r="AG45" s="50"/>
      <c r="AH45" s="50">
        <f t="shared" si="0"/>
        <v>12000000</v>
      </c>
      <c r="AI45" s="158" t="s">
        <v>22</v>
      </c>
      <c r="AJ45" s="158" t="s">
        <v>67</v>
      </c>
      <c r="AK45" s="158" t="s">
        <v>67</v>
      </c>
      <c r="AL45" s="158" t="s">
        <v>67</v>
      </c>
      <c r="AM45" s="348" t="s">
        <v>67</v>
      </c>
      <c r="AN45" s="348">
        <v>42422</v>
      </c>
      <c r="AO45" s="348"/>
      <c r="AP45" s="348">
        <v>42735</v>
      </c>
      <c r="AQ45" s="29">
        <f t="shared" si="36"/>
        <v>313</v>
      </c>
      <c r="AR45" s="29"/>
      <c r="AS45" s="352"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8">
        <v>42422</v>
      </c>
      <c r="CQ45" s="81">
        <v>42735</v>
      </c>
      <c r="CR45" s="84"/>
      <c r="CS45" s="84"/>
      <c r="CT45" s="85"/>
      <c r="CU45" s="806"/>
      <c r="CV45" s="84"/>
      <c r="CW45" s="86"/>
      <c r="DV45" s="358"/>
    </row>
    <row r="46" spans="1:126" s="52" customFormat="1" ht="60" hidden="1" customHeight="1" x14ac:dyDescent="0.25">
      <c r="A46" s="354">
        <f t="shared" si="8"/>
        <v>6460</v>
      </c>
      <c r="B46" s="44" t="s">
        <v>2274</v>
      </c>
      <c r="C46" s="278" t="s">
        <v>2275</v>
      </c>
      <c r="D46" s="215" t="s">
        <v>2277</v>
      </c>
      <c r="E46" s="348">
        <v>42398</v>
      </c>
      <c r="F46" s="118" t="s">
        <v>1590</v>
      </c>
      <c r="G46" s="118" t="s">
        <v>1873</v>
      </c>
      <c r="H46" s="118"/>
      <c r="I46" s="30" t="s">
        <v>2257</v>
      </c>
      <c r="J46" s="353" t="s">
        <v>2276</v>
      </c>
      <c r="K46" s="354">
        <v>237</v>
      </c>
      <c r="L46" s="47">
        <v>561115</v>
      </c>
      <c r="M46" s="185"/>
      <c r="N46" s="163">
        <v>6237600</v>
      </c>
      <c r="O46" s="350" t="s">
        <v>2278</v>
      </c>
      <c r="P46" s="33" t="s">
        <v>2279</v>
      </c>
      <c r="Q46" s="289" t="s">
        <v>1480</v>
      </c>
      <c r="R46" s="351" t="s">
        <v>1481</v>
      </c>
      <c r="S46" s="48"/>
      <c r="T46" s="49"/>
      <c r="U46" s="48"/>
      <c r="V46" s="193">
        <v>6460</v>
      </c>
      <c r="W46" s="348">
        <v>42398</v>
      </c>
      <c r="X46" s="352" t="s">
        <v>1484</v>
      </c>
      <c r="Y46" s="46" t="s">
        <v>2280</v>
      </c>
      <c r="Z46" s="115">
        <v>900059238</v>
      </c>
      <c r="AA46" s="51" t="s">
        <v>2065</v>
      </c>
      <c r="AB46" s="349">
        <v>34116</v>
      </c>
      <c r="AC46" s="348"/>
      <c r="AD46" s="29"/>
      <c r="AE46" s="114">
        <v>6237600</v>
      </c>
      <c r="AF46" s="50"/>
      <c r="AG46" s="50"/>
      <c r="AH46" s="50">
        <f t="shared" si="0"/>
        <v>6237600</v>
      </c>
      <c r="AI46" s="158" t="s">
        <v>22</v>
      </c>
      <c r="AJ46" s="158" t="s">
        <v>67</v>
      </c>
      <c r="AK46" s="158" t="s">
        <v>67</v>
      </c>
      <c r="AL46" s="158" t="s">
        <v>67</v>
      </c>
      <c r="AM46" s="348" t="s">
        <v>67</v>
      </c>
      <c r="AN46" s="348">
        <v>42398</v>
      </c>
      <c r="AO46" s="348"/>
      <c r="AP46" s="348">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806"/>
      <c r="CV46" s="84">
        <f t="shared" ref="CV46" si="51">+CT46</f>
        <v>-550</v>
      </c>
      <c r="CW46" s="86"/>
    </row>
    <row r="47" spans="1:126" s="52" customFormat="1" ht="120" customHeight="1" x14ac:dyDescent="0.25">
      <c r="A47" s="354">
        <f t="shared" si="8"/>
        <v>36</v>
      </c>
      <c r="B47" s="44" t="s">
        <v>1610</v>
      </c>
      <c r="C47" s="278" t="s">
        <v>1810</v>
      </c>
      <c r="D47" s="202" t="s">
        <v>1816</v>
      </c>
      <c r="E47" s="348">
        <v>42409</v>
      </c>
      <c r="F47" s="118" t="s">
        <v>1499</v>
      </c>
      <c r="G47" s="45" t="s">
        <v>1525</v>
      </c>
      <c r="H47" s="45"/>
      <c r="I47" s="46" t="s">
        <v>1972</v>
      </c>
      <c r="J47" s="353" t="s">
        <v>1811</v>
      </c>
      <c r="K47" s="349">
        <v>203</v>
      </c>
      <c r="L47" s="47">
        <v>80161500</v>
      </c>
      <c r="M47" s="47" t="s">
        <v>1812</v>
      </c>
      <c r="N47" s="163" t="s">
        <v>1813</v>
      </c>
      <c r="O47" s="350" t="s">
        <v>1814</v>
      </c>
      <c r="P47" s="33" t="s">
        <v>1487</v>
      </c>
      <c r="Q47" s="289" t="s">
        <v>1480</v>
      </c>
      <c r="R47" s="351" t="s">
        <v>1481</v>
      </c>
      <c r="S47" s="48"/>
      <c r="T47" s="49"/>
      <c r="U47" s="48"/>
      <c r="V47" s="193">
        <v>36</v>
      </c>
      <c r="W47" s="348">
        <v>42416</v>
      </c>
      <c r="X47" s="352" t="s">
        <v>1484</v>
      </c>
      <c r="Y47" s="367" t="s">
        <v>1815</v>
      </c>
      <c r="Z47" s="115">
        <v>52985088</v>
      </c>
      <c r="AA47" s="51"/>
      <c r="AB47" s="349">
        <v>42816</v>
      </c>
      <c r="AC47" s="348">
        <v>42416</v>
      </c>
      <c r="AD47" s="370">
        <f>AH47/3</f>
        <v>1300000</v>
      </c>
      <c r="AE47" s="158">
        <v>3900000</v>
      </c>
      <c r="AF47" s="50"/>
      <c r="AG47" s="50"/>
      <c r="AH47" s="369">
        <f t="shared" si="0"/>
        <v>3900000</v>
      </c>
      <c r="AI47" s="158" t="s">
        <v>22</v>
      </c>
      <c r="AJ47" s="158" t="s">
        <v>67</v>
      </c>
      <c r="AK47" s="158" t="s">
        <v>67</v>
      </c>
      <c r="AL47" s="158" t="s">
        <v>67</v>
      </c>
      <c r="AM47" s="348" t="s">
        <v>67</v>
      </c>
      <c r="AN47" s="348">
        <v>42416</v>
      </c>
      <c r="AO47" s="348"/>
      <c r="AP47" s="348">
        <v>42506</v>
      </c>
      <c r="AQ47" s="29">
        <f t="shared" si="36"/>
        <v>90</v>
      </c>
      <c r="AR47" s="29"/>
      <c r="AS47" s="352"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806"/>
      <c r="CV47" s="84">
        <f t="shared" si="43"/>
        <v>-154.44444444444446</v>
      </c>
      <c r="CW47" s="86" t="e">
        <f t="shared" si="44"/>
        <v>#REF!</v>
      </c>
      <c r="DV47" s="364" t="s">
        <v>2917</v>
      </c>
    </row>
    <row r="48" spans="1:126" s="52" customFormat="1" ht="120.75" customHeight="1" x14ac:dyDescent="0.25">
      <c r="A48" s="354" t="str">
        <f t="shared" si="8"/>
        <v>37</v>
      </c>
      <c r="B48" s="44" t="s">
        <v>1610</v>
      </c>
      <c r="C48" s="278" t="s">
        <v>1817</v>
      </c>
      <c r="D48" s="202" t="s">
        <v>1818</v>
      </c>
      <c r="E48" s="348">
        <v>42409</v>
      </c>
      <c r="F48" s="118" t="s">
        <v>1499</v>
      </c>
      <c r="G48" s="45" t="s">
        <v>1525</v>
      </c>
      <c r="H48" s="45"/>
      <c r="I48" s="46" t="s">
        <v>1972</v>
      </c>
      <c r="J48" s="353" t="s">
        <v>1811</v>
      </c>
      <c r="K48" s="354">
        <v>204</v>
      </c>
      <c r="L48" s="47">
        <v>80161500</v>
      </c>
      <c r="M48" s="47" t="s">
        <v>1812</v>
      </c>
      <c r="N48" s="163" t="s">
        <v>1813</v>
      </c>
      <c r="O48" s="350" t="s">
        <v>1819</v>
      </c>
      <c r="P48" s="33" t="s">
        <v>1487</v>
      </c>
      <c r="Q48" s="289" t="s">
        <v>1480</v>
      </c>
      <c r="R48" s="351" t="s">
        <v>1481</v>
      </c>
      <c r="S48" s="48"/>
      <c r="T48" s="49"/>
      <c r="U48" s="48"/>
      <c r="V48" s="193" t="s">
        <v>1557</v>
      </c>
      <c r="W48" s="348">
        <v>42416</v>
      </c>
      <c r="X48" s="352" t="s">
        <v>1484</v>
      </c>
      <c r="Y48" s="367" t="s">
        <v>1820</v>
      </c>
      <c r="Z48" s="115">
        <v>52065735</v>
      </c>
      <c r="AA48" s="51"/>
      <c r="AB48" s="349">
        <v>42916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806"/>
      <c r="CV48" s="84">
        <f t="shared" si="43"/>
        <v>-154.44444444444446</v>
      </c>
      <c r="CW48" s="86" t="e">
        <f t="shared" si="44"/>
        <v>#REF!</v>
      </c>
      <c r="DV48" s="364" t="s">
        <v>2917</v>
      </c>
    </row>
    <row r="49" spans="1:126" s="52" customFormat="1" ht="63.75" hidden="1" customHeight="1" x14ac:dyDescent="0.25">
      <c r="A49" s="354" t="str">
        <f t="shared" si="8"/>
        <v>43</v>
      </c>
      <c r="B49" s="44" t="s">
        <v>1609</v>
      </c>
      <c r="C49" s="278" t="s">
        <v>2108</v>
      </c>
      <c r="D49" s="202" t="s">
        <v>2091</v>
      </c>
      <c r="E49" s="348">
        <v>42411</v>
      </c>
      <c r="F49" s="118" t="s">
        <v>1499</v>
      </c>
      <c r="G49" s="118" t="s">
        <v>1659</v>
      </c>
      <c r="H49" s="118"/>
      <c r="I49" s="30" t="s">
        <v>2257</v>
      </c>
      <c r="J49" s="353" t="s">
        <v>2109</v>
      </c>
      <c r="K49" s="354">
        <v>142</v>
      </c>
      <c r="L49" s="47">
        <v>708022</v>
      </c>
      <c r="M49" s="185" t="s">
        <v>2110</v>
      </c>
      <c r="N49" s="216">
        <v>349382240</v>
      </c>
      <c r="O49" s="350" t="s">
        <v>2111</v>
      </c>
      <c r="P49" s="33" t="s">
        <v>2112</v>
      </c>
      <c r="Q49" s="289" t="s">
        <v>1480</v>
      </c>
      <c r="R49" s="351" t="s">
        <v>1481</v>
      </c>
      <c r="S49" s="48"/>
      <c r="T49" s="49"/>
      <c r="U49" s="48"/>
      <c r="V49" s="193" t="s">
        <v>2113</v>
      </c>
      <c r="W49" s="348">
        <v>42429</v>
      </c>
      <c r="X49" s="352" t="s">
        <v>1484</v>
      </c>
      <c r="Y49" s="46" t="s">
        <v>1979</v>
      </c>
      <c r="Z49" s="119">
        <v>900062917</v>
      </c>
      <c r="AA49" s="51" t="s">
        <v>1839</v>
      </c>
      <c r="AB49" s="355">
        <v>52416</v>
      </c>
      <c r="AC49" s="348">
        <v>2016</v>
      </c>
      <c r="AD49" s="29"/>
      <c r="AE49" s="158">
        <v>349382240</v>
      </c>
      <c r="AF49" s="50"/>
      <c r="AG49" s="50"/>
      <c r="AH49" s="50">
        <f t="shared" si="0"/>
        <v>349382240</v>
      </c>
      <c r="AI49" s="158" t="s">
        <v>22</v>
      </c>
      <c r="AJ49" s="158" t="s">
        <v>67</v>
      </c>
      <c r="AK49" s="158" t="s">
        <v>67</v>
      </c>
      <c r="AL49" s="158" t="s">
        <v>67</v>
      </c>
      <c r="AM49" s="348" t="s">
        <v>67</v>
      </c>
      <c r="AN49" s="348">
        <v>42429</v>
      </c>
      <c r="AO49" s="348"/>
      <c r="AP49" s="348">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806"/>
      <c r="CV49" s="84"/>
      <c r="CW49" s="86"/>
    </row>
    <row r="50" spans="1:126" s="52" customFormat="1" ht="109.5" hidden="1" customHeight="1" x14ac:dyDescent="0.25">
      <c r="A50" s="354">
        <f t="shared" si="8"/>
        <v>50</v>
      </c>
      <c r="B50" s="44" t="s">
        <v>1477</v>
      </c>
      <c r="C50" s="278" t="s">
        <v>1919</v>
      </c>
      <c r="D50" s="212">
        <v>48</v>
      </c>
      <c r="E50" s="348">
        <v>42412</v>
      </c>
      <c r="F50" s="118" t="s">
        <v>1499</v>
      </c>
      <c r="G50" s="118" t="s">
        <v>1526</v>
      </c>
      <c r="H50" s="118"/>
      <c r="I50" s="121" t="s">
        <v>2250</v>
      </c>
      <c r="J50" s="207" t="s">
        <v>1904</v>
      </c>
      <c r="K50" s="349">
        <v>22</v>
      </c>
      <c r="L50" s="47" t="s">
        <v>1906</v>
      </c>
      <c r="M50" s="47" t="s">
        <v>1905</v>
      </c>
      <c r="N50" s="163">
        <v>173399577</v>
      </c>
      <c r="O50" s="350" t="s">
        <v>1907</v>
      </c>
      <c r="P50" s="33" t="s">
        <v>1531</v>
      </c>
      <c r="Q50" s="289" t="s">
        <v>1480</v>
      </c>
      <c r="R50" s="351" t="s">
        <v>1481</v>
      </c>
      <c r="S50" s="48"/>
      <c r="T50" s="49"/>
      <c r="U50" s="48"/>
      <c r="V50" s="193">
        <v>50</v>
      </c>
      <c r="W50" s="348">
        <v>42443</v>
      </c>
      <c r="X50" s="352" t="s">
        <v>1484</v>
      </c>
      <c r="Y50" s="46" t="s">
        <v>1945</v>
      </c>
      <c r="Z50" s="115">
        <v>830042244</v>
      </c>
      <c r="AA50" s="51" t="s">
        <v>1578</v>
      </c>
      <c r="AB50" s="349">
        <v>60216</v>
      </c>
      <c r="AC50" s="348">
        <v>42443</v>
      </c>
      <c r="AD50" s="88"/>
      <c r="AE50" s="158">
        <v>173399577</v>
      </c>
      <c r="AF50" s="50"/>
      <c r="AG50" s="50"/>
      <c r="AH50" s="50">
        <f t="shared" si="0"/>
        <v>173399577</v>
      </c>
      <c r="AI50" s="158" t="s">
        <v>1897</v>
      </c>
      <c r="AJ50" s="89" t="s">
        <v>1898</v>
      </c>
      <c r="AK50" s="89" t="s">
        <v>1902</v>
      </c>
      <c r="AL50" s="89"/>
      <c r="AM50" s="348" t="s">
        <v>67</v>
      </c>
      <c r="AN50" s="348">
        <v>42451</v>
      </c>
      <c r="AO50" s="348"/>
      <c r="AP50" s="348">
        <v>42719</v>
      </c>
      <c r="AQ50" s="29">
        <f>AP50-AN50</f>
        <v>268</v>
      </c>
      <c r="AR50" s="29"/>
      <c r="AS50" s="352"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806"/>
      <c r="CV50" s="84">
        <f t="shared" ref="CV50" si="58">+CT50</f>
        <v>-64.925373134328353</v>
      </c>
      <c r="CW50" s="86" t="e">
        <f t="shared" ref="CW50" si="59">+CL50</f>
        <v>#REF!</v>
      </c>
    </row>
    <row r="51" spans="1:126" s="52" customFormat="1" ht="63.75" x14ac:dyDescent="0.25">
      <c r="A51" s="354">
        <f t="shared" si="8"/>
        <v>38</v>
      </c>
      <c r="B51" s="44" t="s">
        <v>1477</v>
      </c>
      <c r="C51" s="278" t="s">
        <v>1913</v>
      </c>
      <c r="D51" s="212">
        <v>49</v>
      </c>
      <c r="E51" s="348">
        <v>42412</v>
      </c>
      <c r="F51" s="118" t="s">
        <v>1499</v>
      </c>
      <c r="G51" s="45" t="s">
        <v>1525</v>
      </c>
      <c r="H51" s="45"/>
      <c r="I51" s="46" t="s">
        <v>1908</v>
      </c>
      <c r="J51" s="353" t="s">
        <v>1909</v>
      </c>
      <c r="K51" s="354">
        <v>210</v>
      </c>
      <c r="L51" s="47">
        <v>801217</v>
      </c>
      <c r="M51" s="185" t="s">
        <v>1910</v>
      </c>
      <c r="N51" s="163">
        <v>25920000</v>
      </c>
      <c r="O51" s="350" t="s">
        <v>1911</v>
      </c>
      <c r="P51" s="33" t="s">
        <v>1487</v>
      </c>
      <c r="Q51" s="289" t="s">
        <v>1480</v>
      </c>
      <c r="R51" s="351" t="s">
        <v>1481</v>
      </c>
      <c r="S51" s="48"/>
      <c r="T51" s="49"/>
      <c r="U51" s="48"/>
      <c r="V51" s="193">
        <v>38</v>
      </c>
      <c r="W51" s="348">
        <v>42416</v>
      </c>
      <c r="X51" s="352" t="s">
        <v>1484</v>
      </c>
      <c r="Y51" s="367" t="s">
        <v>1912</v>
      </c>
      <c r="Z51" s="115">
        <v>79672351</v>
      </c>
      <c r="AA51" s="51"/>
      <c r="AB51" s="349">
        <v>43516</v>
      </c>
      <c r="AC51" s="348">
        <v>42443</v>
      </c>
      <c r="AD51" s="368">
        <v>4320000</v>
      </c>
      <c r="AE51" s="163">
        <v>25920000</v>
      </c>
      <c r="AF51" s="50"/>
      <c r="AG51" s="50"/>
      <c r="AH51" s="369">
        <f t="shared" si="0"/>
        <v>25920000</v>
      </c>
      <c r="AI51" s="158" t="s">
        <v>22</v>
      </c>
      <c r="AJ51" s="158" t="s">
        <v>67</v>
      </c>
      <c r="AK51" s="158" t="s">
        <v>67</v>
      </c>
      <c r="AL51" s="158" t="s">
        <v>67</v>
      </c>
      <c r="AM51" s="348" t="s">
        <v>67</v>
      </c>
      <c r="AN51" s="348">
        <v>42416</v>
      </c>
      <c r="AO51" s="348"/>
      <c r="AP51" s="348">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806"/>
      <c r="CV51" s="84">
        <f>+CT51</f>
        <v>-76.795580110497241</v>
      </c>
      <c r="CW51" s="86" t="e">
        <f>+CL51</f>
        <v>#REF!</v>
      </c>
      <c r="DV51" s="364" t="s">
        <v>2917</v>
      </c>
    </row>
    <row r="52" spans="1:126" s="180" customFormat="1" ht="64.5" hidden="1" customHeight="1" x14ac:dyDescent="0.25">
      <c r="A52" s="138" t="str">
        <f t="shared" si="8"/>
        <v>DESIERTO</v>
      </c>
      <c r="B52" s="44" t="s">
        <v>2792</v>
      </c>
      <c r="C52" s="280" t="s">
        <v>1792</v>
      </c>
      <c r="D52" s="208" t="s">
        <v>1793</v>
      </c>
      <c r="E52" s="348">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806"/>
      <c r="CV52" s="177"/>
      <c r="CW52" s="179"/>
    </row>
    <row r="53" spans="1:126" s="52" customFormat="1" ht="34.5" customHeight="1" x14ac:dyDescent="0.25">
      <c r="A53" s="354" t="str">
        <f t="shared" si="8"/>
        <v>45</v>
      </c>
      <c r="B53" s="44" t="s">
        <v>2792</v>
      </c>
      <c r="C53" s="278" t="s">
        <v>1837</v>
      </c>
      <c r="D53" s="202">
        <v>51</v>
      </c>
      <c r="E53" s="348">
        <v>42412</v>
      </c>
      <c r="F53" s="118" t="s">
        <v>1499</v>
      </c>
      <c r="G53" s="45" t="s">
        <v>1525</v>
      </c>
      <c r="H53" s="45"/>
      <c r="I53" s="46" t="s">
        <v>1833</v>
      </c>
      <c r="J53" s="353" t="s">
        <v>1834</v>
      </c>
      <c r="K53" s="354">
        <v>243</v>
      </c>
      <c r="L53" s="47">
        <v>801615</v>
      </c>
      <c r="M53" s="185" t="s">
        <v>1835</v>
      </c>
      <c r="N53" s="163">
        <v>24000000</v>
      </c>
      <c r="O53" s="350" t="s">
        <v>1836</v>
      </c>
      <c r="P53" s="33" t="s">
        <v>1487</v>
      </c>
      <c r="Q53" s="289" t="s">
        <v>1480</v>
      </c>
      <c r="R53" s="351" t="s">
        <v>1481</v>
      </c>
      <c r="S53" s="48"/>
      <c r="T53" s="49"/>
      <c r="U53" s="48"/>
      <c r="V53" s="193" t="s">
        <v>1816</v>
      </c>
      <c r="W53" s="348">
        <v>42430</v>
      </c>
      <c r="X53" s="352" t="s">
        <v>1484</v>
      </c>
      <c r="Y53" s="367" t="s">
        <v>1932</v>
      </c>
      <c r="Z53" s="186">
        <v>79865008</v>
      </c>
      <c r="AA53" s="51"/>
      <c r="AB53" s="355">
        <v>52716</v>
      </c>
      <c r="AC53" s="348">
        <v>42430</v>
      </c>
      <c r="AD53" s="370">
        <v>4000000</v>
      </c>
      <c r="AE53" s="158">
        <v>24000000</v>
      </c>
      <c r="AF53" s="50"/>
      <c r="AG53" s="50"/>
      <c r="AH53" s="369">
        <f t="shared" si="0"/>
        <v>24000000</v>
      </c>
      <c r="AI53" s="158" t="s">
        <v>22</v>
      </c>
      <c r="AJ53" s="158" t="s">
        <v>67</v>
      </c>
      <c r="AK53" s="158" t="s">
        <v>67</v>
      </c>
      <c r="AL53" s="158" t="s">
        <v>67</v>
      </c>
      <c r="AM53" s="348" t="s">
        <v>67</v>
      </c>
      <c r="AN53" s="348">
        <v>42431</v>
      </c>
      <c r="AO53" s="348"/>
      <c r="AP53" s="348">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833"/>
      <c r="CV53" s="84"/>
      <c r="CW53" s="86"/>
      <c r="DV53" s="362"/>
    </row>
    <row r="54" spans="1:126" ht="51" hidden="1" x14ac:dyDescent="0.25">
      <c r="A54" s="354">
        <f t="shared" si="8"/>
        <v>62</v>
      </c>
      <c r="B54" s="278" t="s">
        <v>1609</v>
      </c>
      <c r="C54" s="278" t="s">
        <v>1996</v>
      </c>
      <c r="D54" s="217">
        <v>52</v>
      </c>
      <c r="E54" s="348">
        <v>42422</v>
      </c>
      <c r="F54" s="352" t="s">
        <v>1499</v>
      </c>
      <c r="G54" s="352" t="s">
        <v>2050</v>
      </c>
      <c r="H54" s="352"/>
      <c r="I54" s="30" t="s">
        <v>2257</v>
      </c>
      <c r="J54" s="28" t="s">
        <v>2022</v>
      </c>
      <c r="K54" s="349">
        <v>113</v>
      </c>
      <c r="L54" s="47">
        <v>821119</v>
      </c>
      <c r="M54" s="47" t="s">
        <v>2023</v>
      </c>
      <c r="N54" s="218">
        <v>299000</v>
      </c>
      <c r="O54" s="76" t="s">
        <v>2024</v>
      </c>
      <c r="P54" s="184" t="s">
        <v>1803</v>
      </c>
      <c r="Q54" s="289" t="s">
        <v>1480</v>
      </c>
      <c r="R54" s="351" t="s">
        <v>1481</v>
      </c>
      <c r="S54" s="53"/>
      <c r="T54" s="76"/>
      <c r="U54" s="53"/>
      <c r="V54" s="193">
        <v>62</v>
      </c>
      <c r="W54" s="53">
        <v>42476</v>
      </c>
      <c r="X54" s="352" t="s">
        <v>1484</v>
      </c>
      <c r="Y54" s="46" t="s">
        <v>2190</v>
      </c>
      <c r="Z54" s="55">
        <v>900850150</v>
      </c>
      <c r="AA54" s="51" t="s">
        <v>1883</v>
      </c>
      <c r="AB54" s="354">
        <v>79716</v>
      </c>
      <c r="AC54" s="92">
        <v>42471</v>
      </c>
      <c r="AD54" s="50"/>
      <c r="AE54" s="74">
        <v>299000</v>
      </c>
      <c r="AF54" s="50"/>
      <c r="AG54" s="50"/>
      <c r="AH54" s="50">
        <f t="shared" si="0"/>
        <v>299000</v>
      </c>
      <c r="AI54" s="158" t="s">
        <v>22</v>
      </c>
      <c r="AJ54" s="158" t="s">
        <v>67</v>
      </c>
      <c r="AK54" s="158" t="s">
        <v>67</v>
      </c>
      <c r="AL54" s="158" t="s">
        <v>67</v>
      </c>
      <c r="AM54" s="348" t="s">
        <v>67</v>
      </c>
      <c r="AN54" s="348">
        <v>42471</v>
      </c>
      <c r="AO54" s="348"/>
      <c r="AP54" s="348">
        <v>42835</v>
      </c>
      <c r="AQ54" s="29">
        <f t="shared" si="60"/>
        <v>364</v>
      </c>
      <c r="AR54" s="53"/>
      <c r="AS54" s="352"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806"/>
      <c r="CV54" s="50"/>
      <c r="CW54" s="221"/>
      <c r="DV54" s="222"/>
    </row>
    <row r="55" spans="1:126" s="69" customFormat="1" ht="78" hidden="1" customHeight="1" x14ac:dyDescent="0.25">
      <c r="A55" s="354">
        <f t="shared" si="8"/>
        <v>52</v>
      </c>
      <c r="B55" s="44" t="s">
        <v>1489</v>
      </c>
      <c r="C55" s="278" t="s">
        <v>1859</v>
      </c>
      <c r="D55" s="202" t="s">
        <v>1858</v>
      </c>
      <c r="E55" s="348">
        <v>42424</v>
      </c>
      <c r="F55" s="118" t="s">
        <v>1499</v>
      </c>
      <c r="G55" s="118" t="s">
        <v>1659</v>
      </c>
      <c r="H55" s="118"/>
      <c r="I55" s="352" t="s">
        <v>1972</v>
      </c>
      <c r="J55" s="353" t="s">
        <v>2120</v>
      </c>
      <c r="K55" s="354">
        <v>50</v>
      </c>
      <c r="L55" s="47" t="s">
        <v>1860</v>
      </c>
      <c r="M55" s="185" t="s">
        <v>1861</v>
      </c>
      <c r="N55" s="163">
        <v>30000000</v>
      </c>
      <c r="O55" s="350" t="s">
        <v>1862</v>
      </c>
      <c r="P55" s="33" t="s">
        <v>1863</v>
      </c>
      <c r="Q55" s="289" t="s">
        <v>1480</v>
      </c>
      <c r="R55" s="351" t="s">
        <v>1481</v>
      </c>
      <c r="S55" s="48"/>
      <c r="T55" s="49"/>
      <c r="U55" s="48"/>
      <c r="V55" s="193">
        <v>52</v>
      </c>
      <c r="W55" s="348">
        <v>42447</v>
      </c>
      <c r="X55" s="352" t="s">
        <v>1864</v>
      </c>
      <c r="Y55" s="46" t="s">
        <v>1950</v>
      </c>
      <c r="Z55" s="115">
        <v>830028714</v>
      </c>
      <c r="AA55" s="51" t="s">
        <v>1846</v>
      </c>
      <c r="AB55" s="349">
        <v>63916</v>
      </c>
      <c r="AC55" s="348">
        <v>42447</v>
      </c>
      <c r="AD55" s="29"/>
      <c r="AE55" s="158">
        <v>30000000</v>
      </c>
      <c r="AF55" s="50"/>
      <c r="AG55" s="50"/>
      <c r="AH55" s="50">
        <f t="shared" si="0"/>
        <v>30000000</v>
      </c>
      <c r="AI55" s="158" t="s">
        <v>22</v>
      </c>
      <c r="AJ55" s="158" t="s">
        <v>67</v>
      </c>
      <c r="AK55" s="158" t="s">
        <v>67</v>
      </c>
      <c r="AL55" s="158" t="s">
        <v>67</v>
      </c>
      <c r="AM55" s="348" t="s">
        <v>67</v>
      </c>
      <c r="AN55" s="348">
        <v>42447</v>
      </c>
      <c r="AO55" s="348"/>
      <c r="AP55" s="348">
        <v>42735</v>
      </c>
      <c r="AQ55" s="29">
        <f t="shared" si="60"/>
        <v>288</v>
      </c>
      <c r="AR55" s="29"/>
      <c r="AS55" s="352"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806"/>
      <c r="CV55" s="84">
        <f t="shared" ref="CV55" si="62">+CT55</f>
        <v>0</v>
      </c>
      <c r="CW55" s="86">
        <f t="shared" ref="CW55" si="63">+CL55</f>
        <v>0</v>
      </c>
    </row>
    <row r="56" spans="1:126" s="52" customFormat="1" ht="102" x14ac:dyDescent="0.25">
      <c r="A56" s="354">
        <f t="shared" si="8"/>
        <v>48</v>
      </c>
      <c r="B56" s="44" t="s">
        <v>1477</v>
      </c>
      <c r="C56" s="278" t="s">
        <v>2795</v>
      </c>
      <c r="D56" s="212">
        <v>54</v>
      </c>
      <c r="E56" s="348">
        <v>42426</v>
      </c>
      <c r="F56" s="118" t="s">
        <v>1499</v>
      </c>
      <c r="G56" s="45" t="s">
        <v>1525</v>
      </c>
      <c r="H56" s="45"/>
      <c r="I56" s="46" t="s">
        <v>1972</v>
      </c>
      <c r="J56" s="353" t="s">
        <v>1920</v>
      </c>
      <c r="K56" s="354">
        <v>239</v>
      </c>
      <c r="L56" s="47">
        <v>801116</v>
      </c>
      <c r="M56" s="185" t="s">
        <v>1910</v>
      </c>
      <c r="N56" s="163">
        <v>31000000</v>
      </c>
      <c r="O56" s="350" t="s">
        <v>1921</v>
      </c>
      <c r="P56" s="33" t="s">
        <v>1487</v>
      </c>
      <c r="Q56" s="289" t="s">
        <v>1480</v>
      </c>
      <c r="R56" s="351" t="s">
        <v>1481</v>
      </c>
      <c r="S56" s="48"/>
      <c r="T56" s="49"/>
      <c r="U56" s="48"/>
      <c r="V56" s="193">
        <v>48</v>
      </c>
      <c r="W56" s="348">
        <v>42436</v>
      </c>
      <c r="X56" s="352" t="s">
        <v>1484</v>
      </c>
      <c r="Y56" s="367" t="s">
        <v>1946</v>
      </c>
      <c r="Z56" s="115">
        <v>80138875</v>
      </c>
      <c r="AA56" s="51"/>
      <c r="AB56" s="349">
        <v>54016</v>
      </c>
      <c r="AC56" s="348">
        <v>42436</v>
      </c>
      <c r="AD56" s="368">
        <v>3100000</v>
      </c>
      <c r="AE56" s="163">
        <v>31000000</v>
      </c>
      <c r="AF56" s="50"/>
      <c r="AG56" s="50"/>
      <c r="AH56" s="369">
        <f t="shared" si="0"/>
        <v>31000000</v>
      </c>
      <c r="AI56" s="158" t="s">
        <v>22</v>
      </c>
      <c r="AJ56" s="158" t="s">
        <v>67</v>
      </c>
      <c r="AK56" s="158" t="s">
        <v>67</v>
      </c>
      <c r="AL56" s="158" t="s">
        <v>67</v>
      </c>
      <c r="AM56" s="348" t="s">
        <v>67</v>
      </c>
      <c r="AN56" s="348">
        <v>42436</v>
      </c>
      <c r="AO56" s="348"/>
      <c r="AP56" s="348">
        <v>42735</v>
      </c>
      <c r="AQ56" s="29">
        <f>AP56-AN56</f>
        <v>299</v>
      </c>
      <c r="AR56" s="29">
        <v>0</v>
      </c>
      <c r="AS56" s="352"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806"/>
      <c r="CV56" s="84">
        <f>+CT56</f>
        <v>-53.177257525083611</v>
      </c>
      <c r="CW56" s="86" t="e">
        <f>+CL56</f>
        <v>#REF!</v>
      </c>
      <c r="DV56" s="362"/>
    </row>
    <row r="57" spans="1:126" s="52" customFormat="1" ht="63.75" x14ac:dyDescent="0.25">
      <c r="A57" s="354" t="str">
        <f t="shared" si="8"/>
        <v>56</v>
      </c>
      <c r="B57" s="44" t="s">
        <v>2792</v>
      </c>
      <c r="C57" s="278" t="s">
        <v>1928</v>
      </c>
      <c r="D57" s="202">
        <v>55</v>
      </c>
      <c r="E57" s="348">
        <v>42437</v>
      </c>
      <c r="F57" s="118" t="s">
        <v>1499</v>
      </c>
      <c r="G57" s="45" t="s">
        <v>1525</v>
      </c>
      <c r="H57" s="45"/>
      <c r="I57" s="46" t="s">
        <v>1972</v>
      </c>
      <c r="J57" s="353" t="s">
        <v>1929</v>
      </c>
      <c r="K57" s="354">
        <v>238</v>
      </c>
      <c r="L57" s="47">
        <v>801217</v>
      </c>
      <c r="M57" s="185" t="s">
        <v>1795</v>
      </c>
      <c r="N57" s="163">
        <v>20000000</v>
      </c>
      <c r="O57" s="350" t="s">
        <v>1930</v>
      </c>
      <c r="P57" s="33" t="s">
        <v>1487</v>
      </c>
      <c r="Q57" s="289" t="s">
        <v>1480</v>
      </c>
      <c r="R57" s="351" t="s">
        <v>1481</v>
      </c>
      <c r="S57" s="48"/>
      <c r="T57" s="49"/>
      <c r="U57" s="48"/>
      <c r="V57" s="193" t="s">
        <v>2004</v>
      </c>
      <c r="W57" s="348">
        <v>42457</v>
      </c>
      <c r="X57" s="352" t="s">
        <v>1484</v>
      </c>
      <c r="Y57" s="367" t="s">
        <v>1951</v>
      </c>
      <c r="Z57" s="119">
        <v>79905768</v>
      </c>
      <c r="AA57" s="51"/>
      <c r="AB57" s="349">
        <v>65016</v>
      </c>
      <c r="AC57" s="348">
        <v>42457</v>
      </c>
      <c r="AD57" s="370">
        <v>10000000</v>
      </c>
      <c r="AE57" s="158">
        <v>20000000</v>
      </c>
      <c r="AF57" s="50"/>
      <c r="AG57" s="50"/>
      <c r="AH57" s="369">
        <f t="shared" si="0"/>
        <v>20000000</v>
      </c>
      <c r="AI57" s="158" t="s">
        <v>22</v>
      </c>
      <c r="AJ57" s="158" t="s">
        <v>67</v>
      </c>
      <c r="AK57" s="158" t="s">
        <v>67</v>
      </c>
      <c r="AL57" s="158" t="s">
        <v>67</v>
      </c>
      <c r="AM57" s="348" t="s">
        <v>67</v>
      </c>
      <c r="AN57" s="348">
        <v>42459</v>
      </c>
      <c r="AO57" s="348"/>
      <c r="AP57" s="348">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806"/>
      <c r="CV57" s="84"/>
      <c r="CW57" s="86"/>
      <c r="DV57" s="362"/>
    </row>
    <row r="58" spans="1:126" s="52" customFormat="1" ht="38.25" hidden="1" x14ac:dyDescent="0.25">
      <c r="A58" s="354" t="str">
        <f t="shared" si="8"/>
        <v>71</v>
      </c>
      <c r="B58" s="44" t="s">
        <v>1610</v>
      </c>
      <c r="C58" s="278" t="s">
        <v>2003</v>
      </c>
      <c r="D58" s="202" t="s">
        <v>2004</v>
      </c>
      <c r="E58" s="348">
        <v>42437</v>
      </c>
      <c r="F58" s="118" t="s">
        <v>1499</v>
      </c>
      <c r="G58" s="118" t="s">
        <v>1525</v>
      </c>
      <c r="H58" s="118"/>
      <c r="I58" s="352" t="s">
        <v>1972</v>
      </c>
      <c r="J58" s="353" t="s">
        <v>2005</v>
      </c>
      <c r="K58" s="354">
        <v>44</v>
      </c>
      <c r="L58" s="47">
        <v>861005</v>
      </c>
      <c r="M58" s="185" t="s">
        <v>2006</v>
      </c>
      <c r="N58" s="163" t="s">
        <v>2007</v>
      </c>
      <c r="O58" s="350">
        <v>21816</v>
      </c>
      <c r="P58" s="33" t="s">
        <v>1960</v>
      </c>
      <c r="Q58" s="289" t="s">
        <v>1480</v>
      </c>
      <c r="R58" s="351" t="s">
        <v>1481</v>
      </c>
      <c r="S58" s="48"/>
      <c r="T58" s="49"/>
      <c r="U58" s="48"/>
      <c r="V58" s="193" t="s">
        <v>2179</v>
      </c>
      <c r="W58" s="348">
        <v>42479</v>
      </c>
      <c r="X58" s="352" t="s">
        <v>1864</v>
      </c>
      <c r="Y58" s="46" t="s">
        <v>2169</v>
      </c>
      <c r="Z58" s="119">
        <v>860351894</v>
      </c>
      <c r="AA58" s="51" t="s">
        <v>1846</v>
      </c>
      <c r="AB58" s="349">
        <v>85916</v>
      </c>
      <c r="AC58" s="348"/>
      <c r="AD58" s="29"/>
      <c r="AE58" s="158">
        <v>147600000</v>
      </c>
      <c r="AF58" s="50"/>
      <c r="AG58" s="50"/>
      <c r="AH58" s="50">
        <f>AE58+AF58</f>
        <v>147600000</v>
      </c>
      <c r="AI58" s="158" t="s">
        <v>22</v>
      </c>
      <c r="AJ58" s="158" t="s">
        <v>67</v>
      </c>
      <c r="AK58" s="158" t="s">
        <v>67</v>
      </c>
      <c r="AL58" s="158" t="s">
        <v>67</v>
      </c>
      <c r="AM58" s="348" t="s">
        <v>67</v>
      </c>
      <c r="AN58" s="348">
        <v>42482</v>
      </c>
      <c r="AO58" s="348"/>
      <c r="AP58" s="348">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806"/>
      <c r="CV58" s="84"/>
      <c r="CW58" s="86"/>
    </row>
    <row r="59" spans="1:126" ht="63.75" hidden="1" x14ac:dyDescent="0.25">
      <c r="A59" s="354">
        <f t="shared" si="8"/>
        <v>59</v>
      </c>
      <c r="B59" s="278" t="s">
        <v>1609</v>
      </c>
      <c r="C59" s="278" t="s">
        <v>2026</v>
      </c>
      <c r="D59" s="217">
        <v>57</v>
      </c>
      <c r="E59" s="348">
        <v>42438</v>
      </c>
      <c r="F59" s="352" t="s">
        <v>1499</v>
      </c>
      <c r="G59" s="118" t="s">
        <v>1525</v>
      </c>
      <c r="H59" s="118"/>
      <c r="I59" s="121" t="s">
        <v>2250</v>
      </c>
      <c r="J59" s="28" t="s">
        <v>2025</v>
      </c>
      <c r="K59" s="349">
        <v>170</v>
      </c>
      <c r="L59" s="47">
        <v>432121</v>
      </c>
      <c r="M59" s="47" t="s">
        <v>2027</v>
      </c>
      <c r="N59" s="218">
        <v>10000000</v>
      </c>
      <c r="O59" s="76" t="s">
        <v>2028</v>
      </c>
      <c r="P59" s="184" t="s">
        <v>1647</v>
      </c>
      <c r="Q59" s="219" t="s">
        <v>1480</v>
      </c>
      <c r="R59" s="351" t="s">
        <v>1481</v>
      </c>
      <c r="S59" s="53"/>
      <c r="T59" s="76"/>
      <c r="U59" s="53"/>
      <c r="V59" s="193">
        <v>59</v>
      </c>
      <c r="W59" s="348">
        <v>42461</v>
      </c>
      <c r="X59" s="352" t="s">
        <v>1484</v>
      </c>
      <c r="Y59" s="46" t="s">
        <v>2029</v>
      </c>
      <c r="Z59" s="115">
        <v>8300141960</v>
      </c>
      <c r="AA59" s="51" t="s">
        <v>1578</v>
      </c>
      <c r="AB59" s="354">
        <v>76216</v>
      </c>
      <c r="AC59" s="92">
        <v>42461</v>
      </c>
      <c r="AD59" s="50"/>
      <c r="AE59" s="74">
        <v>10000000</v>
      </c>
      <c r="AF59" s="50"/>
      <c r="AG59" s="50"/>
      <c r="AH59" s="50">
        <f>AE59+AF59</f>
        <v>10000000</v>
      </c>
      <c r="AI59" s="352" t="s">
        <v>1987</v>
      </c>
      <c r="AJ59" s="89" t="s">
        <v>1898</v>
      </c>
      <c r="AK59" s="90"/>
      <c r="AL59" s="90"/>
      <c r="AM59" s="348"/>
      <c r="AN59" s="348">
        <v>42465</v>
      </c>
      <c r="AO59" s="348"/>
      <c r="AP59" s="348">
        <v>42735</v>
      </c>
      <c r="AQ59" s="29">
        <f t="shared" si="66"/>
        <v>270</v>
      </c>
      <c r="AR59" s="53"/>
      <c r="AS59" s="352"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806"/>
      <c r="CV59" s="50"/>
      <c r="CW59" s="221"/>
      <c r="DV59" s="222"/>
    </row>
    <row r="60" spans="1:126" ht="63.75" hidden="1" x14ac:dyDescent="0.25">
      <c r="A60" s="354">
        <f t="shared" si="8"/>
        <v>55</v>
      </c>
      <c r="B60" s="278" t="s">
        <v>2051</v>
      </c>
      <c r="C60" s="278" t="s">
        <v>2612</v>
      </c>
      <c r="D60" s="217">
        <v>58</v>
      </c>
      <c r="E60" s="348">
        <v>42436</v>
      </c>
      <c r="F60" s="352" t="s">
        <v>1499</v>
      </c>
      <c r="G60" s="118" t="s">
        <v>1525</v>
      </c>
      <c r="H60" s="118"/>
      <c r="I60" s="352" t="s">
        <v>212</v>
      </c>
      <c r="J60" s="223" t="s">
        <v>2052</v>
      </c>
      <c r="K60" s="349">
        <v>173</v>
      </c>
      <c r="L60" s="47">
        <v>831217</v>
      </c>
      <c r="M60" s="47" t="s">
        <v>2053</v>
      </c>
      <c r="N60" s="218">
        <v>55000000</v>
      </c>
      <c r="O60" s="76" t="s">
        <v>2054</v>
      </c>
      <c r="P60" s="184" t="s">
        <v>1758</v>
      </c>
      <c r="Q60" s="219" t="s">
        <v>1480</v>
      </c>
      <c r="R60" s="351" t="s">
        <v>1481</v>
      </c>
      <c r="S60" s="53"/>
      <c r="T60" s="76"/>
      <c r="U60" s="53"/>
      <c r="V60" s="193">
        <v>55</v>
      </c>
      <c r="W60" s="348">
        <v>42457</v>
      </c>
      <c r="X60" s="352" t="s">
        <v>1484</v>
      </c>
      <c r="Y60" s="46" t="s">
        <v>2055</v>
      </c>
      <c r="Z60" s="115">
        <v>830072071</v>
      </c>
      <c r="AA60" s="51" t="s">
        <v>1570</v>
      </c>
      <c r="AB60" s="354">
        <v>64816</v>
      </c>
      <c r="AC60" s="92">
        <v>42457</v>
      </c>
      <c r="AD60" s="50"/>
      <c r="AE60" s="74">
        <v>55000000</v>
      </c>
      <c r="AF60" s="348"/>
      <c r="AG60" s="348"/>
      <c r="AH60" s="50">
        <f t="shared" ref="AH60:AH107" si="67">+AE60+AF60</f>
        <v>55000000</v>
      </c>
      <c r="AI60" s="158" t="s">
        <v>22</v>
      </c>
      <c r="AJ60" s="158" t="s">
        <v>67</v>
      </c>
      <c r="AK60" s="158" t="s">
        <v>67</v>
      </c>
      <c r="AL60" s="158" t="s">
        <v>67</v>
      </c>
      <c r="AM60" s="348" t="s">
        <v>67</v>
      </c>
      <c r="AN60" s="348">
        <v>42458</v>
      </c>
      <c r="AO60" s="348"/>
      <c r="AP60" s="348">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806"/>
      <c r="CV60" s="50"/>
      <c r="CW60" s="219"/>
      <c r="DV60" s="222"/>
    </row>
    <row r="61" spans="1:126" ht="51" hidden="1" x14ac:dyDescent="0.25">
      <c r="A61" s="354">
        <f t="shared" si="8"/>
        <v>63</v>
      </c>
      <c r="B61" s="278" t="s">
        <v>1489</v>
      </c>
      <c r="C61" s="278" t="s">
        <v>2056</v>
      </c>
      <c r="D61" s="217">
        <v>59</v>
      </c>
      <c r="E61" s="348">
        <v>42446</v>
      </c>
      <c r="F61" s="352" t="s">
        <v>1499</v>
      </c>
      <c r="G61" s="352" t="s">
        <v>1526</v>
      </c>
      <c r="H61" s="352"/>
      <c r="I61" s="121" t="s">
        <v>2250</v>
      </c>
      <c r="J61" s="225" t="s">
        <v>2057</v>
      </c>
      <c r="K61" s="349">
        <v>28</v>
      </c>
      <c r="L61" s="47">
        <v>461517</v>
      </c>
      <c r="M61" s="47" t="s">
        <v>2058</v>
      </c>
      <c r="N61" s="218">
        <v>89922400</v>
      </c>
      <c r="O61" s="76" t="s">
        <v>2059</v>
      </c>
      <c r="P61" s="184" t="s">
        <v>2011</v>
      </c>
      <c r="Q61" s="219" t="s">
        <v>1480</v>
      </c>
      <c r="R61" s="351" t="s">
        <v>1481</v>
      </c>
      <c r="S61" s="53"/>
      <c r="T61" s="76"/>
      <c r="U61" s="53"/>
      <c r="V61" s="193">
        <v>63</v>
      </c>
      <c r="W61" s="348">
        <v>42472</v>
      </c>
      <c r="X61" s="352" t="s">
        <v>1866</v>
      </c>
      <c r="Y61" s="46" t="s">
        <v>2060</v>
      </c>
      <c r="Z61" s="55">
        <v>860000648</v>
      </c>
      <c r="AA61" s="51" t="s">
        <v>1578</v>
      </c>
      <c r="AB61" s="354">
        <v>81016</v>
      </c>
      <c r="AC61" s="92">
        <v>42472</v>
      </c>
      <c r="AD61" s="50"/>
      <c r="AE61" s="74">
        <v>89922400</v>
      </c>
      <c r="AF61" s="50"/>
      <c r="AG61" s="50"/>
      <c r="AH61" s="50">
        <f t="shared" si="67"/>
        <v>89922400</v>
      </c>
      <c r="AI61" s="158" t="s">
        <v>2061</v>
      </c>
      <c r="AJ61" s="89" t="s">
        <v>2062</v>
      </c>
      <c r="AK61" s="348" t="s">
        <v>2191</v>
      </c>
      <c r="AL61" s="348" t="s">
        <v>2192</v>
      </c>
      <c r="AM61" s="348">
        <v>42473</v>
      </c>
      <c r="AN61" s="348">
        <v>42473</v>
      </c>
      <c r="AO61" s="348"/>
      <c r="AP61" s="348">
        <v>42735</v>
      </c>
      <c r="AQ61" s="29">
        <f t="shared" si="66"/>
        <v>262</v>
      </c>
      <c r="AR61" s="29"/>
      <c r="AS61" s="352"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806"/>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8">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806"/>
      <c r="CV62" s="128"/>
      <c r="CW62" s="233"/>
    </row>
    <row r="63" spans="1:126" s="52" customFormat="1" ht="63.75" hidden="1" x14ac:dyDescent="0.25">
      <c r="A63" s="354" t="str">
        <f t="shared" si="8"/>
        <v>74</v>
      </c>
      <c r="B63" s="44" t="s">
        <v>1610</v>
      </c>
      <c r="C63" s="278" t="s">
        <v>2114</v>
      </c>
      <c r="D63" s="202" t="s">
        <v>2008</v>
      </c>
      <c r="E63" s="348">
        <v>42447</v>
      </c>
      <c r="F63" s="118" t="s">
        <v>1499</v>
      </c>
      <c r="G63" s="118" t="s">
        <v>1526</v>
      </c>
      <c r="H63" s="118"/>
      <c r="I63" s="121" t="s">
        <v>2250</v>
      </c>
      <c r="J63" s="353" t="s">
        <v>2009</v>
      </c>
      <c r="K63" s="354">
        <v>25</v>
      </c>
      <c r="L63" s="47">
        <v>721033</v>
      </c>
      <c r="M63" s="185" t="s">
        <v>2010</v>
      </c>
      <c r="N63" s="163">
        <v>87433666</v>
      </c>
      <c r="O63" s="350">
        <v>22816</v>
      </c>
      <c r="P63" s="33" t="s">
        <v>2011</v>
      </c>
      <c r="Q63" s="289" t="s">
        <v>1480</v>
      </c>
      <c r="R63" s="351" t="s">
        <v>1481</v>
      </c>
      <c r="S63" s="48"/>
      <c r="T63" s="49"/>
      <c r="U63" s="48"/>
      <c r="V63" s="193" t="s">
        <v>2150</v>
      </c>
      <c r="W63" s="348">
        <v>42486</v>
      </c>
      <c r="X63" s="352" t="s">
        <v>2151</v>
      </c>
      <c r="Y63" s="46" t="s">
        <v>2152</v>
      </c>
      <c r="Z63" s="119">
        <v>830073329</v>
      </c>
      <c r="AA63" s="51" t="s">
        <v>1578</v>
      </c>
      <c r="AB63" s="349">
        <v>92016</v>
      </c>
      <c r="AC63" s="348"/>
      <c r="AD63" s="29"/>
      <c r="AE63" s="74">
        <v>99699912</v>
      </c>
      <c r="AF63" s="50"/>
      <c r="AG63" s="50"/>
      <c r="AH63" s="50">
        <f t="shared" si="67"/>
        <v>99699912</v>
      </c>
      <c r="AI63" s="158" t="s">
        <v>2061</v>
      </c>
      <c r="AJ63" s="89"/>
      <c r="AK63" s="89"/>
      <c r="AL63" s="89"/>
      <c r="AM63" s="348"/>
      <c r="AN63" s="348">
        <v>42486</v>
      </c>
      <c r="AO63" s="348"/>
      <c r="AP63" s="348">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806"/>
      <c r="CV63" s="84"/>
      <c r="CW63" s="86"/>
    </row>
    <row r="64" spans="1:126" s="52" customFormat="1" ht="78.75" hidden="1" customHeight="1" x14ac:dyDescent="0.25">
      <c r="A64" s="354" t="str">
        <f t="shared" si="8"/>
        <v>68</v>
      </c>
      <c r="B64" s="44" t="s">
        <v>1610</v>
      </c>
      <c r="C64" s="278" t="s">
        <v>2115</v>
      </c>
      <c r="D64" s="202" t="s">
        <v>2012</v>
      </c>
      <c r="E64" s="348">
        <v>42447</v>
      </c>
      <c r="F64" s="118" t="s">
        <v>1499</v>
      </c>
      <c r="G64" s="118" t="s">
        <v>1526</v>
      </c>
      <c r="H64" s="118"/>
      <c r="I64" s="121" t="s">
        <v>2250</v>
      </c>
      <c r="J64" s="207" t="s">
        <v>2013</v>
      </c>
      <c r="K64" s="354">
        <v>24</v>
      </c>
      <c r="L64" s="47">
        <v>721033</v>
      </c>
      <c r="M64" s="185" t="s">
        <v>2010</v>
      </c>
      <c r="N64" s="163">
        <v>81000480</v>
      </c>
      <c r="O64" s="350">
        <v>22716</v>
      </c>
      <c r="P64" s="33" t="s">
        <v>2011</v>
      </c>
      <c r="Q64" s="289" t="s">
        <v>1480</v>
      </c>
      <c r="R64" s="351" t="s">
        <v>1481</v>
      </c>
      <c r="S64" s="48"/>
      <c r="T64" s="49"/>
      <c r="U64" s="48"/>
      <c r="V64" s="193" t="s">
        <v>1954</v>
      </c>
      <c r="W64" s="348">
        <v>42478</v>
      </c>
      <c r="X64" s="352" t="s">
        <v>1484</v>
      </c>
      <c r="Y64" s="46" t="s">
        <v>2181</v>
      </c>
      <c r="Z64" s="119">
        <v>860353110</v>
      </c>
      <c r="AA64" s="51" t="s">
        <v>1565</v>
      </c>
      <c r="AB64" s="349">
        <v>84216</v>
      </c>
      <c r="AC64" s="348"/>
      <c r="AD64" s="29"/>
      <c r="AE64" s="74">
        <v>81000480</v>
      </c>
      <c r="AF64" s="50"/>
      <c r="AG64" s="50"/>
      <c r="AH64" s="50">
        <f t="shared" si="67"/>
        <v>81000480</v>
      </c>
      <c r="AI64" s="158" t="s">
        <v>22</v>
      </c>
      <c r="AJ64" s="158" t="s">
        <v>67</v>
      </c>
      <c r="AK64" s="158" t="s">
        <v>67</v>
      </c>
      <c r="AL64" s="158" t="s">
        <v>67</v>
      </c>
      <c r="AM64" s="348" t="s">
        <v>67</v>
      </c>
      <c r="AN64" s="348">
        <v>42478</v>
      </c>
      <c r="AO64" s="348"/>
      <c r="AP64" s="348">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806"/>
      <c r="CV64" s="84"/>
      <c r="CW64" s="86"/>
    </row>
    <row r="65" spans="1:126" s="180" customFormat="1" ht="51" hidden="1" x14ac:dyDescent="0.25">
      <c r="A65" s="138" t="str">
        <f t="shared" si="8"/>
        <v>DESIERTO</v>
      </c>
      <c r="B65" s="276" t="s">
        <v>1610</v>
      </c>
      <c r="C65" s="280" t="s">
        <v>2017</v>
      </c>
      <c r="D65" s="208" t="s">
        <v>2014</v>
      </c>
      <c r="E65" s="348">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806"/>
      <c r="CV65" s="177"/>
      <c r="CW65" s="179"/>
    </row>
    <row r="66" spans="1:126" ht="51" hidden="1" x14ac:dyDescent="0.25">
      <c r="A66" s="354">
        <f t="shared" si="8"/>
        <v>78</v>
      </c>
      <c r="B66" s="278" t="s">
        <v>1609</v>
      </c>
      <c r="C66" s="278" t="s">
        <v>2039</v>
      </c>
      <c r="D66" s="217">
        <v>64</v>
      </c>
      <c r="E66" s="348">
        <v>42460</v>
      </c>
      <c r="F66" s="352" t="s">
        <v>1499</v>
      </c>
      <c r="G66" s="118" t="s">
        <v>1525</v>
      </c>
      <c r="H66" s="118"/>
      <c r="I66" s="352" t="s">
        <v>2034</v>
      </c>
      <c r="J66" s="28" t="s">
        <v>2035</v>
      </c>
      <c r="K66" s="349">
        <v>244</v>
      </c>
      <c r="L66" s="47">
        <v>861017</v>
      </c>
      <c r="M66" s="47" t="s">
        <v>2036</v>
      </c>
      <c r="N66" s="218">
        <v>55000000</v>
      </c>
      <c r="O66" s="76" t="s">
        <v>2037</v>
      </c>
      <c r="P66" s="184" t="s">
        <v>2038</v>
      </c>
      <c r="Q66" s="219" t="s">
        <v>1480</v>
      </c>
      <c r="R66" s="351" t="s">
        <v>1481</v>
      </c>
      <c r="S66" s="53"/>
      <c r="T66" s="76"/>
      <c r="U66" s="53"/>
      <c r="V66" s="193">
        <v>78</v>
      </c>
      <c r="W66" s="348">
        <v>42496</v>
      </c>
      <c r="X66" s="352" t="s">
        <v>1585</v>
      </c>
      <c r="Y66" s="46" t="s">
        <v>2174</v>
      </c>
      <c r="Z66" s="115">
        <v>860013720</v>
      </c>
      <c r="AA66" s="51" t="s">
        <v>1578</v>
      </c>
      <c r="AB66" s="354">
        <v>94916</v>
      </c>
      <c r="AC66" s="92"/>
      <c r="AD66" s="50"/>
      <c r="AE66" s="74">
        <v>55000000</v>
      </c>
      <c r="AF66" s="50"/>
      <c r="AG66" s="50"/>
      <c r="AH66" s="50">
        <f t="shared" si="67"/>
        <v>55000000</v>
      </c>
      <c r="AI66" s="158" t="s">
        <v>22</v>
      </c>
      <c r="AJ66" s="158" t="s">
        <v>67</v>
      </c>
      <c r="AK66" s="158" t="s">
        <v>67</v>
      </c>
      <c r="AL66" s="158" t="s">
        <v>67</v>
      </c>
      <c r="AM66" s="348" t="s">
        <v>67</v>
      </c>
      <c r="AN66" s="348">
        <v>42500</v>
      </c>
      <c r="AO66" s="348"/>
      <c r="AP66" s="348">
        <v>42704</v>
      </c>
      <c r="AQ66" s="29">
        <f t="shared" si="66"/>
        <v>204</v>
      </c>
      <c r="AR66" s="53"/>
      <c r="AS66" s="352"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806"/>
      <c r="CV66" s="50"/>
      <c r="CW66" s="221"/>
      <c r="DV66" s="222"/>
    </row>
    <row r="67" spans="1:126" s="52" customFormat="1" ht="38.25" hidden="1" x14ac:dyDescent="0.25">
      <c r="A67" s="354" t="str">
        <f t="shared" ref="A67:A132" si="76">(V67)</f>
        <v>65</v>
      </c>
      <c r="B67" s="44" t="s">
        <v>1610</v>
      </c>
      <c r="C67" s="278" t="s">
        <v>2018</v>
      </c>
      <c r="D67" s="202" t="s">
        <v>2019</v>
      </c>
      <c r="E67" s="348">
        <v>42460</v>
      </c>
      <c r="F67" s="118" t="s">
        <v>1499</v>
      </c>
      <c r="G67" s="118" t="s">
        <v>1526</v>
      </c>
      <c r="H67" s="118"/>
      <c r="I67" s="30" t="s">
        <v>2257</v>
      </c>
      <c r="J67" s="207" t="s">
        <v>2020</v>
      </c>
      <c r="K67" s="354">
        <v>167</v>
      </c>
      <c r="L67" s="47">
        <v>821119</v>
      </c>
      <c r="M67" s="185" t="s">
        <v>1653</v>
      </c>
      <c r="N67" s="163">
        <v>808000</v>
      </c>
      <c r="O67" s="350">
        <v>26216</v>
      </c>
      <c r="P67" s="33" t="s">
        <v>2021</v>
      </c>
      <c r="Q67" s="219" t="s">
        <v>1480</v>
      </c>
      <c r="R67" s="351" t="s">
        <v>1481</v>
      </c>
      <c r="S67" s="48"/>
      <c r="T67" s="49"/>
      <c r="U67" s="48"/>
      <c r="V67" s="193" t="s">
        <v>2019</v>
      </c>
      <c r="W67" s="348">
        <v>42475</v>
      </c>
      <c r="X67" s="352" t="s">
        <v>1484</v>
      </c>
      <c r="Y67" s="46" t="s">
        <v>1564</v>
      </c>
      <c r="Z67" s="119">
        <v>860001022</v>
      </c>
      <c r="AA67" s="51" t="s">
        <v>1565</v>
      </c>
      <c r="AB67" s="349">
        <v>82416</v>
      </c>
      <c r="AC67" s="348"/>
      <c r="AD67" s="29"/>
      <c r="AE67" s="74">
        <v>808000</v>
      </c>
      <c r="AF67" s="50"/>
      <c r="AG67" s="50"/>
      <c r="AH67" s="50">
        <f t="shared" si="67"/>
        <v>808000</v>
      </c>
      <c r="AI67" s="158" t="s">
        <v>22</v>
      </c>
      <c r="AJ67" s="158" t="s">
        <v>67</v>
      </c>
      <c r="AK67" s="158" t="s">
        <v>67</v>
      </c>
      <c r="AL67" s="158" t="s">
        <v>67</v>
      </c>
      <c r="AM67" s="348" t="s">
        <v>67</v>
      </c>
      <c r="AN67" s="348">
        <v>42475</v>
      </c>
      <c r="AO67" s="348"/>
      <c r="AP67" s="348">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806"/>
      <c r="CV67" s="84"/>
      <c r="CW67" s="86"/>
    </row>
    <row r="68" spans="1:126" s="52" customFormat="1" ht="63.75" hidden="1" x14ac:dyDescent="0.25">
      <c r="A68" s="354">
        <f t="shared" si="76"/>
        <v>82</v>
      </c>
      <c r="B68" s="44" t="s">
        <v>2792</v>
      </c>
      <c r="C68" s="278" t="s">
        <v>1962</v>
      </c>
      <c r="D68" s="202" t="s">
        <v>1952</v>
      </c>
      <c r="E68" s="348">
        <v>42460</v>
      </c>
      <c r="F68" s="118" t="s">
        <v>1499</v>
      </c>
      <c r="G68" s="118" t="s">
        <v>1525</v>
      </c>
      <c r="H68" s="118"/>
      <c r="I68" s="352" t="s">
        <v>1972</v>
      </c>
      <c r="J68" s="353" t="s">
        <v>2644</v>
      </c>
      <c r="K68" s="354">
        <v>245</v>
      </c>
      <c r="L68" s="47">
        <v>86101714</v>
      </c>
      <c r="M68" s="207" t="s">
        <v>1963</v>
      </c>
      <c r="N68" s="163">
        <v>23000000</v>
      </c>
      <c r="O68" s="350" t="s">
        <v>1964</v>
      </c>
      <c r="P68" s="33" t="s">
        <v>1960</v>
      </c>
      <c r="Q68" s="219" t="s">
        <v>1480</v>
      </c>
      <c r="R68" s="351" t="s">
        <v>1481</v>
      </c>
      <c r="S68" s="48"/>
      <c r="T68" s="49"/>
      <c r="U68" s="48"/>
      <c r="V68" s="193">
        <v>82</v>
      </c>
      <c r="W68" s="348">
        <v>42501</v>
      </c>
      <c r="X68" s="352" t="s">
        <v>2334</v>
      </c>
      <c r="Y68" s="46" t="s">
        <v>2293</v>
      </c>
      <c r="Z68" s="119">
        <v>830015728</v>
      </c>
      <c r="AA68" s="51" t="s">
        <v>1578</v>
      </c>
      <c r="AB68" s="349">
        <v>98116</v>
      </c>
      <c r="AC68" s="348"/>
      <c r="AD68" s="29"/>
      <c r="AE68" s="74">
        <v>23000000</v>
      </c>
      <c r="AF68" s="50"/>
      <c r="AG68" s="50"/>
      <c r="AH68" s="50">
        <f t="shared" si="67"/>
        <v>23000000</v>
      </c>
      <c r="AI68" s="158" t="s">
        <v>22</v>
      </c>
      <c r="AJ68" s="158" t="s">
        <v>67</v>
      </c>
      <c r="AK68" s="158" t="s">
        <v>67</v>
      </c>
      <c r="AL68" s="158" t="s">
        <v>67</v>
      </c>
      <c r="AM68" s="348" t="s">
        <v>67</v>
      </c>
      <c r="AN68" s="348">
        <v>42502</v>
      </c>
      <c r="AO68" s="348"/>
      <c r="AP68" s="348">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806"/>
      <c r="CV68" s="84"/>
      <c r="CW68" s="86"/>
    </row>
    <row r="69" spans="1:126" s="180" customFormat="1" ht="78.75" hidden="1" customHeight="1" x14ac:dyDescent="0.25">
      <c r="A69" s="269" t="str">
        <f t="shared" si="76"/>
        <v>DESIERTO</v>
      </c>
      <c r="B69" s="44" t="s">
        <v>2792</v>
      </c>
      <c r="C69" s="280" t="s">
        <v>1955</v>
      </c>
      <c r="D69" s="208" t="s">
        <v>1953</v>
      </c>
      <c r="E69" s="348">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806"/>
      <c r="CV69" s="177"/>
      <c r="CW69" s="179"/>
    </row>
    <row r="70" spans="1:126" s="52" customFormat="1" ht="51" hidden="1" x14ac:dyDescent="0.25">
      <c r="A70" s="354" t="str">
        <f t="shared" si="76"/>
        <v>76</v>
      </c>
      <c r="B70" s="44" t="s">
        <v>2792</v>
      </c>
      <c r="C70" s="278" t="s">
        <v>1957</v>
      </c>
      <c r="D70" s="202" t="s">
        <v>1954</v>
      </c>
      <c r="E70" s="348">
        <v>42460</v>
      </c>
      <c r="F70" s="118" t="s">
        <v>1499</v>
      </c>
      <c r="G70" s="118" t="s">
        <v>1525</v>
      </c>
      <c r="H70" s="118"/>
      <c r="I70" s="352" t="s">
        <v>1972</v>
      </c>
      <c r="J70" s="353" t="s">
        <v>1958</v>
      </c>
      <c r="K70" s="354">
        <v>253</v>
      </c>
      <c r="L70" s="47">
        <v>861117</v>
      </c>
      <c r="M70" s="185" t="s">
        <v>1959</v>
      </c>
      <c r="N70" s="163">
        <v>88800000</v>
      </c>
      <c r="O70" s="185">
        <v>27216</v>
      </c>
      <c r="P70" s="356" t="s">
        <v>1960</v>
      </c>
      <c r="Q70" s="289" t="s">
        <v>1480</v>
      </c>
      <c r="R70" s="351" t="s">
        <v>1481</v>
      </c>
      <c r="S70" s="48"/>
      <c r="T70" s="49"/>
      <c r="U70" s="48"/>
      <c r="V70" s="193" t="s">
        <v>2147</v>
      </c>
      <c r="W70" s="348">
        <v>42492</v>
      </c>
      <c r="X70" s="352" t="s">
        <v>2148</v>
      </c>
      <c r="Y70" s="46" t="s">
        <v>2149</v>
      </c>
      <c r="Z70" s="119">
        <v>860010554</v>
      </c>
      <c r="AA70" s="51" t="s">
        <v>1578</v>
      </c>
      <c r="AB70" s="349">
        <v>93416</v>
      </c>
      <c r="AC70" s="348">
        <v>42492</v>
      </c>
      <c r="AD70" s="29"/>
      <c r="AE70" s="74">
        <v>88800000</v>
      </c>
      <c r="AF70" s="50"/>
      <c r="AG70" s="50"/>
      <c r="AH70" s="50">
        <f t="shared" si="67"/>
        <v>88800000</v>
      </c>
      <c r="AI70" s="158" t="s">
        <v>22</v>
      </c>
      <c r="AJ70" s="158" t="s">
        <v>67</v>
      </c>
      <c r="AK70" s="158" t="s">
        <v>67</v>
      </c>
      <c r="AL70" s="158" t="s">
        <v>67</v>
      </c>
      <c r="AM70" s="348" t="s">
        <v>67</v>
      </c>
      <c r="AN70" s="348">
        <v>42492</v>
      </c>
      <c r="AO70" s="348"/>
      <c r="AP70" s="348">
        <v>42713</v>
      </c>
      <c r="AQ70" s="29">
        <f t="shared" si="66"/>
        <v>221</v>
      </c>
      <c r="AR70" s="29"/>
      <c r="AS70" s="352"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806"/>
      <c r="CV70" s="84"/>
      <c r="CW70" s="86"/>
    </row>
    <row r="71" spans="1:126" s="52" customFormat="1" ht="52.5" customHeight="1" x14ac:dyDescent="0.25">
      <c r="A71" s="354" t="str">
        <f t="shared" si="76"/>
        <v>66</v>
      </c>
      <c r="B71" s="44" t="s">
        <v>2792</v>
      </c>
      <c r="C71" s="278" t="s">
        <v>2093</v>
      </c>
      <c r="D71" s="202" t="s">
        <v>2092</v>
      </c>
      <c r="E71" s="348">
        <v>42466</v>
      </c>
      <c r="F71" s="118" t="s">
        <v>1499</v>
      </c>
      <c r="G71" s="45" t="s">
        <v>1525</v>
      </c>
      <c r="H71" s="45"/>
      <c r="I71" s="46" t="s">
        <v>1794</v>
      </c>
      <c r="J71" s="353" t="s">
        <v>1931</v>
      </c>
      <c r="K71" s="354">
        <v>215</v>
      </c>
      <c r="L71" s="47">
        <v>801217</v>
      </c>
      <c r="M71" s="185" t="s">
        <v>1795</v>
      </c>
      <c r="N71" s="163">
        <v>25000000</v>
      </c>
      <c r="O71" s="350" t="s">
        <v>1796</v>
      </c>
      <c r="P71" s="33" t="s">
        <v>1487</v>
      </c>
      <c r="Q71" s="289" t="s">
        <v>1480</v>
      </c>
      <c r="R71" s="351" t="s">
        <v>1481</v>
      </c>
      <c r="S71" s="48"/>
      <c r="T71" s="49"/>
      <c r="U71" s="48"/>
      <c r="V71" s="193" t="s">
        <v>1952</v>
      </c>
      <c r="W71" s="348">
        <v>42475</v>
      </c>
      <c r="X71" s="352" t="s">
        <v>1484</v>
      </c>
      <c r="Y71" s="367" t="s">
        <v>2193</v>
      </c>
      <c r="Z71" s="34">
        <v>79788339</v>
      </c>
      <c r="AA71" s="51"/>
      <c r="AB71" s="349">
        <v>82316</v>
      </c>
      <c r="AC71" s="348">
        <v>42475</v>
      </c>
      <c r="AD71" s="370">
        <v>5000000</v>
      </c>
      <c r="AE71" s="158">
        <v>25000000</v>
      </c>
      <c r="AF71" s="50"/>
      <c r="AG71" s="50"/>
      <c r="AH71" s="369">
        <f t="shared" si="67"/>
        <v>25000000</v>
      </c>
      <c r="AI71" s="158" t="s">
        <v>22</v>
      </c>
      <c r="AJ71" s="158" t="s">
        <v>67</v>
      </c>
      <c r="AK71" s="158" t="s">
        <v>67</v>
      </c>
      <c r="AL71" s="158" t="s">
        <v>67</v>
      </c>
      <c r="AM71" s="348" t="s">
        <v>67</v>
      </c>
      <c r="AN71" s="348">
        <v>42478</v>
      </c>
      <c r="AO71" s="348"/>
      <c r="AP71" s="348">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806"/>
      <c r="CV71" s="84"/>
      <c r="CW71" s="86"/>
      <c r="DV71" s="362"/>
    </row>
    <row r="72" spans="1:126" s="69" customFormat="1" ht="63.75" hidden="1" x14ac:dyDescent="0.25">
      <c r="A72" s="354">
        <f t="shared" si="76"/>
        <v>1</v>
      </c>
      <c r="B72" s="347" t="s">
        <v>1489</v>
      </c>
      <c r="C72" s="352" t="s">
        <v>1577</v>
      </c>
      <c r="D72" s="202" t="s">
        <v>1578</v>
      </c>
      <c r="E72" s="348">
        <v>42389</v>
      </c>
      <c r="F72" s="118" t="s">
        <v>2248</v>
      </c>
      <c r="G72" s="118" t="s">
        <v>2248</v>
      </c>
      <c r="H72" s="118"/>
      <c r="I72" s="352" t="s">
        <v>2257</v>
      </c>
      <c r="J72" s="353" t="s">
        <v>1580</v>
      </c>
      <c r="K72" s="354">
        <v>53</v>
      </c>
      <c r="L72" s="47">
        <v>801315</v>
      </c>
      <c r="M72" s="356" t="s">
        <v>1581</v>
      </c>
      <c r="N72" s="163">
        <v>2528500</v>
      </c>
      <c r="O72" s="350" t="s">
        <v>1582</v>
      </c>
      <c r="P72" s="351" t="s">
        <v>1583</v>
      </c>
      <c r="Q72" s="289" t="s">
        <v>1480</v>
      </c>
      <c r="R72" s="351" t="s">
        <v>1481</v>
      </c>
      <c r="S72" s="48"/>
      <c r="T72" s="49"/>
      <c r="U72" s="48"/>
      <c r="V72" s="193">
        <v>1</v>
      </c>
      <c r="W72" s="348">
        <v>42404</v>
      </c>
      <c r="X72" s="352" t="s">
        <v>1579</v>
      </c>
      <c r="Y72" s="46" t="s">
        <v>1790</v>
      </c>
      <c r="Z72" s="35">
        <v>7546762</v>
      </c>
      <c r="AA72" s="51"/>
      <c r="AB72" s="349">
        <v>35516</v>
      </c>
      <c r="AC72" s="348">
        <v>42404</v>
      </c>
      <c r="AD72" s="29">
        <v>499900</v>
      </c>
      <c r="AE72" s="158">
        <v>2499500</v>
      </c>
      <c r="AF72" s="50"/>
      <c r="AG72" s="50"/>
      <c r="AH72" s="50">
        <f t="shared" si="67"/>
        <v>2499500</v>
      </c>
      <c r="AI72" s="158" t="s">
        <v>22</v>
      </c>
      <c r="AJ72" s="158" t="s">
        <v>67</v>
      </c>
      <c r="AK72" s="158" t="s">
        <v>67</v>
      </c>
      <c r="AL72" s="158" t="s">
        <v>67</v>
      </c>
      <c r="AM72" s="348" t="s">
        <v>67</v>
      </c>
      <c r="AN72" s="348">
        <v>42404</v>
      </c>
      <c r="AO72" s="348"/>
      <c r="AP72" s="348">
        <v>42554</v>
      </c>
      <c r="AQ72" s="29">
        <f t="shared" si="9"/>
        <v>150</v>
      </c>
      <c r="AR72" s="29"/>
      <c r="AS72" s="352"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806"/>
      <c r="CV72" s="84">
        <f t="shared" si="14"/>
        <v>0</v>
      </c>
      <c r="CW72" s="86">
        <f t="shared" si="15"/>
        <v>0</v>
      </c>
    </row>
    <row r="73" spans="1:126" s="69" customFormat="1" ht="51" hidden="1" x14ac:dyDescent="0.25">
      <c r="A73" s="354">
        <f t="shared" si="76"/>
        <v>2</v>
      </c>
      <c r="B73" s="347" t="s">
        <v>1609</v>
      </c>
      <c r="C73" s="352" t="s">
        <v>1754</v>
      </c>
      <c r="D73" s="202" t="s">
        <v>1806</v>
      </c>
      <c r="E73" s="348">
        <v>42390</v>
      </c>
      <c r="F73" s="118" t="s">
        <v>2248</v>
      </c>
      <c r="G73" s="118" t="s">
        <v>2248</v>
      </c>
      <c r="H73" s="118"/>
      <c r="I73" s="352" t="s">
        <v>1972</v>
      </c>
      <c r="J73" s="353" t="s">
        <v>1755</v>
      </c>
      <c r="K73" s="349">
        <v>180</v>
      </c>
      <c r="L73" s="47">
        <v>421823</v>
      </c>
      <c r="M73" s="265" t="s">
        <v>1756</v>
      </c>
      <c r="N73" s="163">
        <v>951200</v>
      </c>
      <c r="O73" s="350" t="s">
        <v>1757</v>
      </c>
      <c r="P73" s="351" t="s">
        <v>1758</v>
      </c>
      <c r="Q73" s="289" t="s">
        <v>1480</v>
      </c>
      <c r="R73" s="351" t="s">
        <v>1481</v>
      </c>
      <c r="S73" s="48"/>
      <c r="T73" s="49"/>
      <c r="U73" s="48"/>
      <c r="V73" s="193">
        <v>2</v>
      </c>
      <c r="W73" s="348">
        <v>42410</v>
      </c>
      <c r="X73" s="352" t="s">
        <v>1484</v>
      </c>
      <c r="Y73" s="46" t="s">
        <v>1981</v>
      </c>
      <c r="Z73" s="35">
        <v>830094021</v>
      </c>
      <c r="AA73" s="51" t="s">
        <v>1839</v>
      </c>
      <c r="AB73" s="349">
        <v>40216</v>
      </c>
      <c r="AC73" s="348">
        <v>42410</v>
      </c>
      <c r="AD73" s="29"/>
      <c r="AE73" s="158">
        <v>951200</v>
      </c>
      <c r="AF73" s="50"/>
      <c r="AG73" s="50"/>
      <c r="AH73" s="50">
        <f t="shared" si="67"/>
        <v>951200</v>
      </c>
      <c r="AI73" s="158" t="s">
        <v>22</v>
      </c>
      <c r="AJ73" s="158" t="s">
        <v>67</v>
      </c>
      <c r="AK73" s="158" t="s">
        <v>67</v>
      </c>
      <c r="AL73" s="158" t="s">
        <v>67</v>
      </c>
      <c r="AM73" s="348" t="s">
        <v>67</v>
      </c>
      <c r="AN73" s="348">
        <v>42410</v>
      </c>
      <c r="AO73" s="348"/>
      <c r="AP73" s="348">
        <v>42429</v>
      </c>
      <c r="AQ73" s="29">
        <f t="shared" si="9"/>
        <v>19</v>
      </c>
      <c r="AR73" s="29"/>
      <c r="AS73" s="352"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806"/>
      <c r="CV73" s="84">
        <f t="shared" si="14"/>
        <v>0</v>
      </c>
      <c r="CW73" s="86">
        <f t="shared" si="15"/>
        <v>0</v>
      </c>
    </row>
    <row r="74" spans="1:126" s="52" customFormat="1" ht="44.25" hidden="1" customHeight="1" x14ac:dyDescent="0.25">
      <c r="A74" s="354">
        <f t="shared" si="76"/>
        <v>3</v>
      </c>
      <c r="B74" s="830" t="s">
        <v>1609</v>
      </c>
      <c r="C74" s="352" t="s">
        <v>1759</v>
      </c>
      <c r="D74" s="202" t="s">
        <v>1846</v>
      </c>
      <c r="E74" s="810">
        <v>42395</v>
      </c>
      <c r="F74" s="118" t="s">
        <v>2248</v>
      </c>
      <c r="G74" s="118" t="s">
        <v>2248</v>
      </c>
      <c r="H74" s="118"/>
      <c r="I74" s="831" t="s">
        <v>2257</v>
      </c>
      <c r="J74" s="832" t="s">
        <v>1761</v>
      </c>
      <c r="K74" s="807">
        <v>192</v>
      </c>
      <c r="L74" s="824">
        <v>781815</v>
      </c>
      <c r="M74" s="825" t="s">
        <v>1762</v>
      </c>
      <c r="N74" s="826">
        <v>12500000</v>
      </c>
      <c r="O74" s="827" t="s">
        <v>1763</v>
      </c>
      <c r="P74" s="828" t="s">
        <v>1598</v>
      </c>
      <c r="Q74" s="289" t="s">
        <v>1480</v>
      </c>
      <c r="R74" s="351" t="s">
        <v>1481</v>
      </c>
      <c r="S74" s="48"/>
      <c r="T74" s="49"/>
      <c r="U74" s="48"/>
      <c r="V74" s="193">
        <v>3</v>
      </c>
      <c r="W74" s="348">
        <v>42416</v>
      </c>
      <c r="X74" s="352" t="s">
        <v>2513</v>
      </c>
      <c r="Y74" s="46" t="s">
        <v>2514</v>
      </c>
      <c r="Z74" s="35">
        <v>88157156</v>
      </c>
      <c r="AA74" s="51"/>
      <c r="AB74" s="829">
        <v>43416</v>
      </c>
      <c r="AC74" s="348"/>
      <c r="AD74" s="29"/>
      <c r="AE74" s="158">
        <v>10000000</v>
      </c>
      <c r="AF74" s="50"/>
      <c r="AG74" s="50"/>
      <c r="AH74" s="50">
        <f t="shared" si="67"/>
        <v>10000000</v>
      </c>
      <c r="AI74" s="158" t="s">
        <v>22</v>
      </c>
      <c r="AJ74" s="158" t="s">
        <v>67</v>
      </c>
      <c r="AK74" s="158" t="s">
        <v>67</v>
      </c>
      <c r="AL74" s="158" t="s">
        <v>67</v>
      </c>
      <c r="AM74" s="348" t="s">
        <v>67</v>
      </c>
      <c r="AN74" s="348">
        <v>42416</v>
      </c>
      <c r="AO74" s="348"/>
      <c r="AP74" s="348">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806"/>
      <c r="CV74" s="84">
        <f t="shared" si="14"/>
        <v>-43.573667711598745</v>
      </c>
      <c r="CW74" s="86" t="e">
        <f t="shared" si="15"/>
        <v>#REF!</v>
      </c>
    </row>
    <row r="75" spans="1:126" s="52" customFormat="1" ht="50.25" hidden="1" customHeight="1" x14ac:dyDescent="0.25">
      <c r="A75" s="354">
        <f t="shared" si="76"/>
        <v>4</v>
      </c>
      <c r="B75" s="830"/>
      <c r="C75" s="352" t="s">
        <v>2613</v>
      </c>
      <c r="D75" s="202" t="s">
        <v>1846</v>
      </c>
      <c r="E75" s="810"/>
      <c r="F75" s="118" t="s">
        <v>2248</v>
      </c>
      <c r="G75" s="118" t="s">
        <v>2248</v>
      </c>
      <c r="H75" s="118"/>
      <c r="I75" s="831"/>
      <c r="J75" s="832"/>
      <c r="K75" s="807"/>
      <c r="L75" s="824"/>
      <c r="M75" s="825"/>
      <c r="N75" s="826"/>
      <c r="O75" s="827"/>
      <c r="P75" s="828"/>
      <c r="Q75" s="289" t="s">
        <v>1480</v>
      </c>
      <c r="R75" s="351" t="s">
        <v>1481</v>
      </c>
      <c r="S75" s="48"/>
      <c r="T75" s="49"/>
      <c r="U75" s="48"/>
      <c r="V75" s="193">
        <v>4</v>
      </c>
      <c r="W75" s="348">
        <v>42416</v>
      </c>
      <c r="X75" s="352" t="s">
        <v>2223</v>
      </c>
      <c r="Y75" s="46" t="s">
        <v>2515</v>
      </c>
      <c r="Z75" s="35">
        <v>800000214</v>
      </c>
      <c r="AA75" s="51" t="s">
        <v>1578</v>
      </c>
      <c r="AB75" s="829"/>
      <c r="AC75" s="348"/>
      <c r="AD75" s="29"/>
      <c r="AE75" s="158">
        <v>2500000</v>
      </c>
      <c r="AF75" s="50"/>
      <c r="AG75" s="50"/>
      <c r="AH75" s="50">
        <f t="shared" si="67"/>
        <v>2500000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806"/>
      <c r="CV75" s="84"/>
      <c r="CW75" s="86"/>
    </row>
    <row r="76" spans="1:126" s="52" customFormat="1" ht="51" hidden="1" x14ac:dyDescent="0.25">
      <c r="A76" s="354">
        <f t="shared" si="76"/>
        <v>8</v>
      </c>
      <c r="B76" s="44" t="s">
        <v>2792</v>
      </c>
      <c r="C76" s="352" t="s">
        <v>1522</v>
      </c>
      <c r="D76" s="202" t="s">
        <v>1729</v>
      </c>
      <c r="E76" s="348">
        <v>42397</v>
      </c>
      <c r="F76" s="118" t="s">
        <v>2248</v>
      </c>
      <c r="G76" s="118" t="s">
        <v>2248</v>
      </c>
      <c r="H76" s="118"/>
      <c r="I76" s="352" t="s">
        <v>2257</v>
      </c>
      <c r="J76" s="353" t="s">
        <v>1595</v>
      </c>
      <c r="K76" s="349">
        <v>114</v>
      </c>
      <c r="L76" s="47">
        <v>78181500</v>
      </c>
      <c r="M76" s="356" t="s">
        <v>1596</v>
      </c>
      <c r="N76" s="163">
        <v>27000000</v>
      </c>
      <c r="O76" s="350" t="s">
        <v>1597</v>
      </c>
      <c r="P76" s="186" t="s">
        <v>1598</v>
      </c>
      <c r="Q76" s="289" t="s">
        <v>1480</v>
      </c>
      <c r="R76" s="351" t="s">
        <v>1481</v>
      </c>
      <c r="S76" s="48"/>
      <c r="T76" s="49"/>
      <c r="U76" s="48"/>
      <c r="V76" s="193">
        <v>8</v>
      </c>
      <c r="W76" s="348">
        <v>42417</v>
      </c>
      <c r="X76" s="352" t="s">
        <v>1807</v>
      </c>
      <c r="Y76" s="46" t="s">
        <v>1809</v>
      </c>
      <c r="Z76" s="34">
        <v>84079101</v>
      </c>
      <c r="AA76" s="51"/>
      <c r="AB76" s="349">
        <v>43616</v>
      </c>
      <c r="AC76" s="348">
        <v>42417</v>
      </c>
      <c r="AD76" s="29">
        <v>2700000</v>
      </c>
      <c r="AE76" s="163">
        <v>27000000</v>
      </c>
      <c r="AF76" s="50"/>
      <c r="AG76" s="50"/>
      <c r="AH76" s="50">
        <f t="shared" si="67"/>
        <v>27000000</v>
      </c>
      <c r="AI76" s="158" t="s">
        <v>22</v>
      </c>
      <c r="AJ76" s="158" t="s">
        <v>67</v>
      </c>
      <c r="AK76" s="158" t="s">
        <v>67</v>
      </c>
      <c r="AL76" s="158" t="s">
        <v>67</v>
      </c>
      <c r="AM76" s="348" t="s">
        <v>67</v>
      </c>
      <c r="AN76" s="348">
        <v>42417</v>
      </c>
      <c r="AO76" s="348"/>
      <c r="AP76" s="348">
        <v>42735</v>
      </c>
      <c r="AQ76" s="29">
        <f t="shared" si="9"/>
        <v>318</v>
      </c>
      <c r="AR76" s="29"/>
      <c r="AS76" s="352"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806"/>
      <c r="CV76" s="84">
        <f t="shared" si="14"/>
        <v>-44.025157232704402</v>
      </c>
      <c r="CW76" s="86" t="e">
        <f t="shared" si="15"/>
        <v>#REF!</v>
      </c>
    </row>
    <row r="77" spans="1:126" s="52" customFormat="1" ht="89.25" hidden="1" x14ac:dyDescent="0.25">
      <c r="A77" s="354" t="str">
        <f t="shared" si="76"/>
        <v>5</v>
      </c>
      <c r="B77" s="347" t="s">
        <v>1610</v>
      </c>
      <c r="C77" s="352" t="s">
        <v>1782</v>
      </c>
      <c r="D77" s="202" t="s">
        <v>2065</v>
      </c>
      <c r="E77" s="348">
        <v>42397</v>
      </c>
      <c r="F77" s="118" t="s">
        <v>2248</v>
      </c>
      <c r="G77" s="118" t="s">
        <v>2248</v>
      </c>
      <c r="H77" s="118"/>
      <c r="I77" s="30" t="s">
        <v>2257</v>
      </c>
      <c r="J77" s="353" t="s">
        <v>1611</v>
      </c>
      <c r="K77" s="349">
        <v>79</v>
      </c>
      <c r="L77" s="47">
        <v>15101505</v>
      </c>
      <c r="M77" s="265" t="s">
        <v>1783</v>
      </c>
      <c r="N77" s="163" t="s">
        <v>1784</v>
      </c>
      <c r="O77" s="350" t="s">
        <v>1785</v>
      </c>
      <c r="P77" s="350" t="s">
        <v>1786</v>
      </c>
      <c r="Q77" s="289" t="s">
        <v>1480</v>
      </c>
      <c r="R77" s="351" t="s">
        <v>1481</v>
      </c>
      <c r="S77" s="48"/>
      <c r="T77" s="49"/>
      <c r="U77" s="48"/>
      <c r="V77" s="193" t="s">
        <v>2065</v>
      </c>
      <c r="W77" s="348">
        <v>42416</v>
      </c>
      <c r="X77" s="352" t="s">
        <v>1807</v>
      </c>
      <c r="Y77" s="46" t="s">
        <v>1821</v>
      </c>
      <c r="Z77" s="35">
        <v>825001598</v>
      </c>
      <c r="AA77" s="51" t="s">
        <v>1578</v>
      </c>
      <c r="AB77" s="349">
        <v>43016</v>
      </c>
      <c r="AC77" s="348">
        <v>42416</v>
      </c>
      <c r="AD77" s="29"/>
      <c r="AE77" s="158">
        <v>28200000</v>
      </c>
      <c r="AF77" s="50"/>
      <c r="AG77" s="50"/>
      <c r="AH77" s="50">
        <f t="shared" si="67"/>
        <v>28200000</v>
      </c>
      <c r="AI77" s="158" t="s">
        <v>22</v>
      </c>
      <c r="AJ77" s="158" t="s">
        <v>67</v>
      </c>
      <c r="AK77" s="158" t="s">
        <v>67</v>
      </c>
      <c r="AL77" s="158" t="s">
        <v>67</v>
      </c>
      <c r="AM77" s="348" t="s">
        <v>67</v>
      </c>
      <c r="AN77" s="348">
        <v>42416</v>
      </c>
      <c r="AO77" s="348"/>
      <c r="AP77" s="348">
        <v>42735</v>
      </c>
      <c r="AQ77" s="29">
        <f t="shared" si="9"/>
        <v>319</v>
      </c>
      <c r="AR77" s="29"/>
      <c r="AS77" s="352"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806"/>
      <c r="CV77" s="84">
        <f t="shared" si="14"/>
        <v>-43.573667711598745</v>
      </c>
      <c r="CW77" s="86" t="e">
        <f t="shared" si="15"/>
        <v>#REF!</v>
      </c>
    </row>
    <row r="78" spans="1:126" s="52" customFormat="1" ht="89.25" hidden="1" x14ac:dyDescent="0.25">
      <c r="A78" s="354" t="str">
        <f t="shared" si="76"/>
        <v>6</v>
      </c>
      <c r="B78" s="347" t="s">
        <v>1610</v>
      </c>
      <c r="C78" s="352" t="s">
        <v>1788</v>
      </c>
      <c r="D78" s="202" t="s">
        <v>1895</v>
      </c>
      <c r="E78" s="348">
        <v>42398</v>
      </c>
      <c r="F78" s="118" t="s">
        <v>2248</v>
      </c>
      <c r="G78" s="118" t="s">
        <v>2248</v>
      </c>
      <c r="H78" s="118"/>
      <c r="I78" s="352" t="s">
        <v>2257</v>
      </c>
      <c r="J78" s="353" t="s">
        <v>1612</v>
      </c>
      <c r="K78" s="349">
        <v>117</v>
      </c>
      <c r="L78" s="47">
        <v>78181500</v>
      </c>
      <c r="M78" s="356" t="s">
        <v>1596</v>
      </c>
      <c r="N78" s="163">
        <v>20000000</v>
      </c>
      <c r="O78" s="350" t="s">
        <v>1789</v>
      </c>
      <c r="P78" s="351" t="s">
        <v>1598</v>
      </c>
      <c r="Q78" s="289" t="s">
        <v>1480</v>
      </c>
      <c r="R78" s="351" t="s">
        <v>1481</v>
      </c>
      <c r="S78" s="48"/>
      <c r="T78" s="49"/>
      <c r="U78" s="48"/>
      <c r="V78" s="193" t="s">
        <v>1895</v>
      </c>
      <c r="W78" s="348">
        <v>42419</v>
      </c>
      <c r="X78" s="352" t="s">
        <v>2117</v>
      </c>
      <c r="Y78" s="46" t="s">
        <v>2118</v>
      </c>
      <c r="Z78" s="35">
        <v>900036034</v>
      </c>
      <c r="AA78" s="51" t="s">
        <v>1570</v>
      </c>
      <c r="AB78" s="349">
        <v>45516</v>
      </c>
      <c r="AC78" s="348">
        <v>42419</v>
      </c>
      <c r="AD78" s="29"/>
      <c r="AE78" s="158">
        <v>20000000</v>
      </c>
      <c r="AF78" s="50"/>
      <c r="AG78" s="50"/>
      <c r="AH78" s="50">
        <f t="shared" si="67"/>
        <v>20000000</v>
      </c>
      <c r="AI78" s="158" t="s">
        <v>154</v>
      </c>
      <c r="AJ78" s="89" t="s">
        <v>155</v>
      </c>
      <c r="AK78" s="89" t="s">
        <v>124</v>
      </c>
      <c r="AL78" s="89" t="s">
        <v>1453</v>
      </c>
      <c r="AM78" s="348">
        <v>42061</v>
      </c>
      <c r="AN78" s="348">
        <v>42419</v>
      </c>
      <c r="AO78" s="348"/>
      <c r="AP78" s="348">
        <v>42735</v>
      </c>
      <c r="AQ78" s="29">
        <f t="shared" si="9"/>
        <v>316</v>
      </c>
      <c r="AR78" s="29">
        <f>+AP78+(3*365)</f>
        <v>43830</v>
      </c>
      <c r="AS78" s="352"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806"/>
      <c r="CV78" s="84">
        <f t="shared" si="14"/>
        <v>-44.936708860759495</v>
      </c>
      <c r="CW78" s="86" t="e">
        <f t="shared" si="15"/>
        <v>#REF!</v>
      </c>
    </row>
    <row r="79" spans="1:126" s="52" customFormat="1" ht="66" hidden="1" customHeight="1" x14ac:dyDescent="0.2">
      <c r="A79" s="354">
        <f t="shared" si="76"/>
        <v>7</v>
      </c>
      <c r="B79" s="44" t="s">
        <v>2792</v>
      </c>
      <c r="C79" s="352" t="s">
        <v>1599</v>
      </c>
      <c r="D79" s="202" t="s">
        <v>1565</v>
      </c>
      <c r="E79" s="348">
        <v>42398</v>
      </c>
      <c r="F79" s="118" t="s">
        <v>2248</v>
      </c>
      <c r="G79" s="118" t="s">
        <v>2248</v>
      </c>
      <c r="H79" s="118"/>
      <c r="I79" s="352" t="s">
        <v>2257</v>
      </c>
      <c r="J79" s="353" t="s">
        <v>1600</v>
      </c>
      <c r="K79" s="349">
        <v>115</v>
      </c>
      <c r="L79" s="47">
        <v>76111801</v>
      </c>
      <c r="M79" s="210" t="s">
        <v>1600</v>
      </c>
      <c r="N79" s="163">
        <v>11000000</v>
      </c>
      <c r="O79" s="350" t="s">
        <v>1601</v>
      </c>
      <c r="P79" s="186" t="s">
        <v>1598</v>
      </c>
      <c r="Q79" s="289" t="s">
        <v>1480</v>
      </c>
      <c r="R79" s="351" t="s">
        <v>1481</v>
      </c>
      <c r="S79" s="48"/>
      <c r="T79" s="49"/>
      <c r="U79" s="48"/>
      <c r="V79" s="193">
        <v>7</v>
      </c>
      <c r="W79" s="348">
        <v>42415</v>
      </c>
      <c r="X79" s="352" t="s">
        <v>1484</v>
      </c>
      <c r="Y79" s="46" t="s">
        <v>1808</v>
      </c>
      <c r="Z79" s="34">
        <v>80096614</v>
      </c>
      <c r="AA79" s="51"/>
      <c r="AB79" s="349">
        <v>42516</v>
      </c>
      <c r="AC79" s="348">
        <v>42415</v>
      </c>
      <c r="AD79" s="29">
        <v>1081799</v>
      </c>
      <c r="AE79" s="163">
        <v>10817990</v>
      </c>
      <c r="AF79" s="50"/>
      <c r="AG79" s="50"/>
      <c r="AH79" s="50">
        <f t="shared" si="67"/>
        <v>10817990</v>
      </c>
      <c r="AI79" s="158" t="s">
        <v>22</v>
      </c>
      <c r="AJ79" s="158" t="s">
        <v>67</v>
      </c>
      <c r="AK79" s="158" t="s">
        <v>67</v>
      </c>
      <c r="AL79" s="158" t="s">
        <v>67</v>
      </c>
      <c r="AM79" s="348" t="s">
        <v>67</v>
      </c>
      <c r="AN79" s="348">
        <v>42416</v>
      </c>
      <c r="AO79" s="348"/>
      <c r="AP79" s="348">
        <v>42735</v>
      </c>
      <c r="AQ79" s="29">
        <f t="shared" si="9"/>
        <v>319</v>
      </c>
      <c r="AR79" s="29"/>
      <c r="AS79" s="352"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806"/>
      <c r="CV79" s="84">
        <f t="shared" si="14"/>
        <v>-43.573667711598745</v>
      </c>
      <c r="CW79" s="86" t="e">
        <f t="shared" si="15"/>
        <v>#REF!</v>
      </c>
    </row>
    <row r="80" spans="1:126" s="52" customFormat="1" ht="78" hidden="1" customHeight="1" x14ac:dyDescent="0.25">
      <c r="A80" s="354">
        <f t="shared" si="76"/>
        <v>10</v>
      </c>
      <c r="B80" s="44" t="s">
        <v>2792</v>
      </c>
      <c r="C80" s="352" t="s">
        <v>1599</v>
      </c>
      <c r="D80" s="202" t="s">
        <v>1883</v>
      </c>
      <c r="E80" s="348">
        <v>42409</v>
      </c>
      <c r="F80" s="118" t="s">
        <v>2248</v>
      </c>
      <c r="G80" s="118" t="s">
        <v>2248</v>
      </c>
      <c r="H80" s="118"/>
      <c r="I80" s="352" t="s">
        <v>2257</v>
      </c>
      <c r="J80" s="353" t="s">
        <v>1776</v>
      </c>
      <c r="K80" s="349">
        <v>111</v>
      </c>
      <c r="L80" s="47" t="s">
        <v>1777</v>
      </c>
      <c r="M80" s="356" t="s">
        <v>1778</v>
      </c>
      <c r="N80" s="163">
        <v>18000000</v>
      </c>
      <c r="O80" s="350" t="s">
        <v>1779</v>
      </c>
      <c r="P80" s="186" t="s">
        <v>1780</v>
      </c>
      <c r="Q80" s="289" t="s">
        <v>1480</v>
      </c>
      <c r="R80" s="351" t="s">
        <v>1481</v>
      </c>
      <c r="S80" s="48"/>
      <c r="T80" s="49"/>
      <c r="U80" s="48"/>
      <c r="V80" s="193">
        <v>10</v>
      </c>
      <c r="W80" s="348">
        <v>42423</v>
      </c>
      <c r="X80" s="352" t="s">
        <v>1484</v>
      </c>
      <c r="Y80" s="46" t="s">
        <v>1865</v>
      </c>
      <c r="Z80" s="35">
        <v>79338886</v>
      </c>
      <c r="AA80" s="51"/>
      <c r="AB80" s="349">
        <v>46516</v>
      </c>
      <c r="AC80" s="348">
        <v>42423</v>
      </c>
      <c r="AD80" s="29">
        <v>1800000</v>
      </c>
      <c r="AE80" s="163">
        <v>18000000</v>
      </c>
      <c r="AF80" s="50"/>
      <c r="AG80" s="50"/>
      <c r="AH80" s="50">
        <f t="shared" si="67"/>
        <v>18000000</v>
      </c>
      <c r="AI80" s="158" t="s">
        <v>22</v>
      </c>
      <c r="AJ80" s="158" t="s">
        <v>67</v>
      </c>
      <c r="AK80" s="158" t="s">
        <v>67</v>
      </c>
      <c r="AL80" s="158" t="s">
        <v>67</v>
      </c>
      <c r="AM80" s="348" t="s">
        <v>67</v>
      </c>
      <c r="AN80" s="348">
        <v>42423</v>
      </c>
      <c r="AO80" s="348"/>
      <c r="AP80" s="348">
        <v>42735</v>
      </c>
      <c r="AQ80" s="29">
        <f t="shared" si="9"/>
        <v>312</v>
      </c>
      <c r="AR80" s="29"/>
      <c r="AS80" s="352"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806"/>
      <c r="CV80" s="84">
        <f t="shared" si="14"/>
        <v>-46.794871794871796</v>
      </c>
      <c r="CW80" s="86" t="e">
        <f t="shared" si="15"/>
        <v>#REF!</v>
      </c>
    </row>
    <row r="81" spans="1:101" s="69" customFormat="1" ht="90" hidden="1" customHeight="1" x14ac:dyDescent="0.25">
      <c r="A81" s="354">
        <f t="shared" si="76"/>
        <v>9</v>
      </c>
      <c r="B81" s="347" t="s">
        <v>1489</v>
      </c>
      <c r="C81" s="352" t="s">
        <v>1838</v>
      </c>
      <c r="D81" s="202" t="s">
        <v>1839</v>
      </c>
      <c r="E81" s="348">
        <v>42408</v>
      </c>
      <c r="F81" s="118" t="s">
        <v>2248</v>
      </c>
      <c r="G81" s="118" t="s">
        <v>2248</v>
      </c>
      <c r="H81" s="118"/>
      <c r="I81" s="121" t="s">
        <v>2250</v>
      </c>
      <c r="J81" s="353" t="s">
        <v>1840</v>
      </c>
      <c r="K81" s="354">
        <v>21</v>
      </c>
      <c r="L81" s="47" t="s">
        <v>1841</v>
      </c>
      <c r="M81" s="356" t="s">
        <v>1842</v>
      </c>
      <c r="N81" s="163">
        <v>13428740</v>
      </c>
      <c r="O81" s="350" t="s">
        <v>1843</v>
      </c>
      <c r="P81" s="351" t="s">
        <v>1531</v>
      </c>
      <c r="Q81" s="289" t="s">
        <v>1480</v>
      </c>
      <c r="R81" s="351" t="s">
        <v>1481</v>
      </c>
      <c r="S81" s="48"/>
      <c r="T81" s="49"/>
      <c r="U81" s="48"/>
      <c r="V81" s="193">
        <v>9</v>
      </c>
      <c r="W81" s="348">
        <v>42424</v>
      </c>
      <c r="X81" s="352" t="s">
        <v>1844</v>
      </c>
      <c r="Y81" s="46" t="s">
        <v>1845</v>
      </c>
      <c r="Z81" s="35">
        <v>900098348</v>
      </c>
      <c r="AA81" s="51" t="s">
        <v>1846</v>
      </c>
      <c r="AB81" s="349">
        <v>46816</v>
      </c>
      <c r="AC81" s="348">
        <v>42424</v>
      </c>
      <c r="AD81" s="29"/>
      <c r="AE81" s="158">
        <v>7308000</v>
      </c>
      <c r="AF81" s="50"/>
      <c r="AG81" s="50"/>
      <c r="AH81" s="50">
        <f t="shared" si="67"/>
        <v>7308000</v>
      </c>
      <c r="AI81" s="158" t="s">
        <v>22</v>
      </c>
      <c r="AJ81" s="158" t="s">
        <v>67</v>
      </c>
      <c r="AK81" s="158" t="s">
        <v>67</v>
      </c>
      <c r="AL81" s="158" t="s">
        <v>67</v>
      </c>
      <c r="AM81" s="348" t="s">
        <v>67</v>
      </c>
      <c r="AN81" s="348">
        <v>42425</v>
      </c>
      <c r="AO81" s="348"/>
      <c r="AP81" s="348">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806"/>
      <c r="CV81" s="84">
        <f t="shared" si="14"/>
        <v>0</v>
      </c>
      <c r="CW81" s="86">
        <f t="shared" si="15"/>
        <v>0</v>
      </c>
    </row>
    <row r="82" spans="1:101" s="52" customFormat="1" ht="99" hidden="1" customHeight="1" x14ac:dyDescent="0.25">
      <c r="A82" s="354" t="str">
        <f t="shared" si="76"/>
        <v>11</v>
      </c>
      <c r="B82" s="347" t="s">
        <v>1610</v>
      </c>
      <c r="C82" s="352" t="s">
        <v>1822</v>
      </c>
      <c r="D82" s="202" t="s">
        <v>2066</v>
      </c>
      <c r="E82" s="348">
        <v>42412</v>
      </c>
      <c r="F82" s="118" t="s">
        <v>2248</v>
      </c>
      <c r="G82" s="118" t="s">
        <v>2248</v>
      </c>
      <c r="H82" s="118"/>
      <c r="I82" s="352" t="s">
        <v>2257</v>
      </c>
      <c r="J82" s="353" t="s">
        <v>1824</v>
      </c>
      <c r="K82" s="349">
        <v>161</v>
      </c>
      <c r="L82" s="47" t="s">
        <v>1825</v>
      </c>
      <c r="M82" s="356" t="s">
        <v>1826</v>
      </c>
      <c r="N82" s="163">
        <v>8000000</v>
      </c>
      <c r="O82" s="350" t="s">
        <v>1827</v>
      </c>
      <c r="P82" s="186" t="s">
        <v>1714</v>
      </c>
      <c r="Q82" s="289" t="s">
        <v>1480</v>
      </c>
      <c r="R82" s="351" t="s">
        <v>1481</v>
      </c>
      <c r="S82" s="48"/>
      <c r="T82" s="49"/>
      <c r="U82" s="48"/>
      <c r="V82" s="193" t="s">
        <v>1501</v>
      </c>
      <c r="W82" s="348">
        <v>42432</v>
      </c>
      <c r="X82" s="352" t="s">
        <v>1823</v>
      </c>
      <c r="Y82" s="46" t="s">
        <v>2646</v>
      </c>
      <c r="Z82" s="35">
        <v>900408459</v>
      </c>
      <c r="AA82" s="51" t="s">
        <v>1729</v>
      </c>
      <c r="AB82" s="349">
        <v>18816</v>
      </c>
      <c r="AC82" s="348">
        <v>42403</v>
      </c>
      <c r="AD82" s="29"/>
      <c r="AE82" s="158">
        <v>6850000</v>
      </c>
      <c r="AF82" s="50"/>
      <c r="AG82" s="50"/>
      <c r="AH82" s="50">
        <f t="shared" si="67"/>
        <v>6850000</v>
      </c>
      <c r="AI82" s="158" t="s">
        <v>22</v>
      </c>
      <c r="AJ82" s="158" t="s">
        <v>67</v>
      </c>
      <c r="AK82" s="158" t="s">
        <v>67</v>
      </c>
      <c r="AL82" s="158" t="s">
        <v>67</v>
      </c>
      <c r="AM82" s="348" t="s">
        <v>67</v>
      </c>
      <c r="AN82" s="348">
        <v>42432</v>
      </c>
      <c r="AO82" s="348"/>
      <c r="AP82" s="348">
        <v>42735</v>
      </c>
      <c r="AQ82" s="29">
        <f t="shared" si="9"/>
        <v>303</v>
      </c>
      <c r="AR82" s="29"/>
      <c r="AS82" s="352"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806"/>
      <c r="CV82" s="84"/>
      <c r="CW82" s="86"/>
    </row>
    <row r="83" spans="1:101" s="234" customFormat="1" ht="114.75" hidden="1" x14ac:dyDescent="0.25">
      <c r="A83" s="269" t="str">
        <f t="shared" si="76"/>
        <v>DESIERTO</v>
      </c>
      <c r="B83" s="277" t="s">
        <v>1609</v>
      </c>
      <c r="C83" s="231" t="s">
        <v>2040</v>
      </c>
      <c r="D83" s="257">
        <v>11</v>
      </c>
      <c r="E83" s="348">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806"/>
      <c r="CV83" s="128"/>
      <c r="CW83" s="233"/>
    </row>
    <row r="84" spans="1:101" s="180" customFormat="1" ht="63.75" hidden="1" x14ac:dyDescent="0.25">
      <c r="A84" s="269" t="str">
        <f t="shared" si="76"/>
        <v>DESIERTO</v>
      </c>
      <c r="B84" s="281" t="s">
        <v>1489</v>
      </c>
      <c r="C84" s="209" t="s">
        <v>1847</v>
      </c>
      <c r="D84" s="208" t="s">
        <v>1502</v>
      </c>
      <c r="E84" s="348">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806"/>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8">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806"/>
      <c r="CV85" s="177">
        <f t="shared" si="92"/>
        <v>0</v>
      </c>
      <c r="CW85" s="179">
        <f t="shared" si="93"/>
        <v>0</v>
      </c>
    </row>
    <row r="86" spans="1:101" s="52" customFormat="1" ht="99" hidden="1" customHeight="1" x14ac:dyDescent="0.25">
      <c r="A86" s="354">
        <f t="shared" si="76"/>
        <v>12</v>
      </c>
      <c r="B86" s="44" t="s">
        <v>2792</v>
      </c>
      <c r="C86" s="352" t="s">
        <v>1966</v>
      </c>
      <c r="D86" s="202" t="s">
        <v>1965</v>
      </c>
      <c r="E86" s="348">
        <v>42447</v>
      </c>
      <c r="F86" s="118" t="s">
        <v>2248</v>
      </c>
      <c r="G86" s="118" t="s">
        <v>2248</v>
      </c>
      <c r="H86" s="118"/>
      <c r="I86" s="121" t="s">
        <v>2250</v>
      </c>
      <c r="J86" s="353" t="s">
        <v>1967</v>
      </c>
      <c r="K86" s="349">
        <v>29</v>
      </c>
      <c r="L86" s="47" t="s">
        <v>1968</v>
      </c>
      <c r="M86" s="356" t="s">
        <v>1969</v>
      </c>
      <c r="N86" s="163">
        <v>26482500</v>
      </c>
      <c r="O86" s="350" t="s">
        <v>1970</v>
      </c>
      <c r="P86" s="356" t="s">
        <v>1971</v>
      </c>
      <c r="Q86" s="289" t="s">
        <v>1480</v>
      </c>
      <c r="R86" s="351" t="s">
        <v>1481</v>
      </c>
      <c r="S86" s="48"/>
      <c r="T86" s="49"/>
      <c r="U86" s="48"/>
      <c r="V86" s="193">
        <v>12</v>
      </c>
      <c r="W86" s="348">
        <v>42473</v>
      </c>
      <c r="X86" s="352" t="s">
        <v>1484</v>
      </c>
      <c r="Y86" s="46" t="s">
        <v>2194</v>
      </c>
      <c r="Z86" s="34">
        <v>860000648</v>
      </c>
      <c r="AA86" s="51" t="s">
        <v>1806</v>
      </c>
      <c r="AB86" s="54">
        <v>81116</v>
      </c>
      <c r="AC86" s="348">
        <v>42473</v>
      </c>
      <c r="AD86" s="29"/>
      <c r="AE86" s="158">
        <v>17711577</v>
      </c>
      <c r="AF86" s="50"/>
      <c r="AG86" s="50"/>
      <c r="AH86" s="50">
        <f t="shared" si="90"/>
        <v>17711577</v>
      </c>
      <c r="AI86" s="158" t="s">
        <v>22</v>
      </c>
      <c r="AJ86" s="158" t="s">
        <v>67</v>
      </c>
      <c r="AK86" s="158" t="s">
        <v>67</v>
      </c>
      <c r="AL86" s="158" t="s">
        <v>67</v>
      </c>
      <c r="AM86" s="348" t="s">
        <v>67</v>
      </c>
      <c r="AN86" s="348">
        <v>42474</v>
      </c>
      <c r="AO86" s="348"/>
      <c r="AP86" s="348">
        <v>42735</v>
      </c>
      <c r="AQ86" s="29">
        <f t="shared" si="9"/>
        <v>261</v>
      </c>
      <c r="AR86" s="29"/>
      <c r="AS86" s="352"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806"/>
      <c r="CV86" s="84"/>
      <c r="CW86" s="86"/>
    </row>
    <row r="87" spans="1:101" s="222" customFormat="1" ht="94.5" hidden="1" customHeight="1" x14ac:dyDescent="0.25">
      <c r="A87" s="354">
        <f t="shared" si="76"/>
        <v>13</v>
      </c>
      <c r="B87" s="347" t="s">
        <v>1489</v>
      </c>
      <c r="C87" s="51" t="s">
        <v>2063</v>
      </c>
      <c r="D87" s="202">
        <v>16</v>
      </c>
      <c r="E87" s="348">
        <v>42458</v>
      </c>
      <c r="F87" s="118" t="s">
        <v>2248</v>
      </c>
      <c r="G87" s="118" t="s">
        <v>2248</v>
      </c>
      <c r="H87" s="118"/>
      <c r="I87" s="30" t="s">
        <v>2257</v>
      </c>
      <c r="J87" s="46" t="s">
        <v>1855</v>
      </c>
      <c r="K87" s="354">
        <v>81</v>
      </c>
      <c r="L87" s="47" t="s">
        <v>1849</v>
      </c>
      <c r="M87" s="26" t="s">
        <v>1850</v>
      </c>
      <c r="N87" s="163">
        <v>2800000</v>
      </c>
      <c r="O87" s="350" t="s">
        <v>1852</v>
      </c>
      <c r="P87" s="351" t="s">
        <v>1786</v>
      </c>
      <c r="Q87" s="289" t="s">
        <v>1480</v>
      </c>
      <c r="R87" s="351" t="s">
        <v>1481</v>
      </c>
      <c r="S87" s="48"/>
      <c r="T87" s="49"/>
      <c r="U87" s="48"/>
      <c r="V87" s="193">
        <v>13</v>
      </c>
      <c r="W87" s="348">
        <v>42475</v>
      </c>
      <c r="X87" s="352" t="s">
        <v>1856</v>
      </c>
      <c r="Y87" s="46" t="s">
        <v>2195</v>
      </c>
      <c r="Z87" s="55">
        <v>8669570</v>
      </c>
      <c r="AA87" s="51"/>
      <c r="AB87" s="349">
        <v>82516</v>
      </c>
      <c r="AC87" s="348">
        <v>42475</v>
      </c>
      <c r="AD87" s="29"/>
      <c r="AE87" s="158">
        <v>2800000</v>
      </c>
      <c r="AF87" s="50"/>
      <c r="AG87" s="50"/>
      <c r="AH87" s="50">
        <f t="shared" si="90"/>
        <v>2800000</v>
      </c>
      <c r="AI87" s="158" t="s">
        <v>22</v>
      </c>
      <c r="AJ87" s="158" t="s">
        <v>67</v>
      </c>
      <c r="AK87" s="158" t="s">
        <v>67</v>
      </c>
      <c r="AL87" s="158" t="s">
        <v>67</v>
      </c>
      <c r="AM87" s="348" t="s">
        <v>67</v>
      </c>
      <c r="AN87" s="348">
        <v>42479</v>
      </c>
      <c r="AO87" s="348"/>
      <c r="AP87" s="348">
        <v>42643</v>
      </c>
      <c r="AQ87" s="29">
        <f t="shared" si="9"/>
        <v>164</v>
      </c>
      <c r="AR87" s="29"/>
      <c r="AS87" s="185" t="s">
        <v>153</v>
      </c>
      <c r="AT87" s="291">
        <v>17586972</v>
      </c>
      <c r="AU87" s="96"/>
      <c r="AV87" s="48"/>
      <c r="AW87" s="29"/>
      <c r="AX87" s="29"/>
      <c r="AY87" s="48"/>
      <c r="AZ87" s="29"/>
      <c r="BA87" s="47"/>
      <c r="BB87" s="351"/>
      <c r="BC87" s="29"/>
      <c r="BD87" s="29"/>
      <c r="BE87" s="48"/>
      <c r="BF87" s="29"/>
      <c r="BG87" s="97"/>
      <c r="BH87" s="97"/>
      <c r="BI87" s="50"/>
      <c r="BJ87" s="29"/>
      <c r="BK87" s="48"/>
      <c r="BL87" s="29"/>
      <c r="BM87" s="50">
        <f>+AF87</f>
        <v>0</v>
      </c>
      <c r="BN87" s="50">
        <f t="shared" si="91"/>
        <v>0</v>
      </c>
      <c r="BO87" s="50">
        <f>+AH87+BN87</f>
        <v>2800000</v>
      </c>
      <c r="BP87" s="351"/>
      <c r="BQ87" s="351"/>
      <c r="BR87" s="351"/>
      <c r="BS87" s="351"/>
      <c r="BT87" s="29"/>
      <c r="BU87" s="351"/>
      <c r="BV87" s="351"/>
      <c r="BW87" s="351"/>
      <c r="BX87" s="351"/>
      <c r="BY87" s="29"/>
      <c r="BZ87" s="92"/>
      <c r="CA87" s="92"/>
      <c r="CB87" s="351"/>
      <c r="CC87" s="351"/>
      <c r="CD87" s="351"/>
      <c r="CE87" s="74"/>
      <c r="CF87" s="53"/>
      <c r="CG87" s="76"/>
      <c r="CH87" s="50"/>
      <c r="CI87" s="74"/>
      <c r="CJ87" s="74"/>
      <c r="CK87" s="50"/>
      <c r="CL87" s="80"/>
      <c r="CM87" s="80"/>
      <c r="CN87" s="82"/>
      <c r="CO87" s="82"/>
      <c r="CP87" s="98"/>
      <c r="CQ87" s="82"/>
      <c r="CR87" s="99"/>
      <c r="CS87" s="99"/>
      <c r="CT87" s="100"/>
      <c r="CU87" s="806"/>
      <c r="CV87" s="50"/>
      <c r="CW87" s="219"/>
    </row>
    <row r="88" spans="1:101" s="234" customFormat="1" ht="63.75" hidden="1" x14ac:dyDescent="0.25">
      <c r="A88" s="269" t="str">
        <f t="shared" si="76"/>
        <v>DESIERTO</v>
      </c>
      <c r="B88" s="281" t="s">
        <v>1489</v>
      </c>
      <c r="C88" s="132" t="s">
        <v>2064</v>
      </c>
      <c r="D88" s="208">
        <v>17</v>
      </c>
      <c r="E88" s="348">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806"/>
      <c r="CV88" s="128"/>
      <c r="CW88" s="231"/>
    </row>
    <row r="89" spans="1:101" s="222" customFormat="1" ht="38.25" hidden="1" x14ac:dyDescent="0.25">
      <c r="A89" s="354">
        <f t="shared" si="76"/>
        <v>14</v>
      </c>
      <c r="B89" s="279" t="s">
        <v>1609</v>
      </c>
      <c r="C89" s="219" t="s">
        <v>2534</v>
      </c>
      <c r="D89" s="217">
        <v>18</v>
      </c>
      <c r="E89" s="348">
        <v>42465</v>
      </c>
      <c r="F89" s="118" t="s">
        <v>2248</v>
      </c>
      <c r="G89" s="118" t="s">
        <v>2248</v>
      </c>
      <c r="H89" s="118"/>
      <c r="I89" s="352" t="s">
        <v>2044</v>
      </c>
      <c r="J89" s="28" t="s">
        <v>2244</v>
      </c>
      <c r="K89" s="349">
        <v>161</v>
      </c>
      <c r="L89" s="47">
        <v>801416</v>
      </c>
      <c r="M89" s="265" t="s">
        <v>2031</v>
      </c>
      <c r="N89" s="218">
        <v>5250000</v>
      </c>
      <c r="O89" s="76" t="s">
        <v>2045</v>
      </c>
      <c r="P89" s="92" t="s">
        <v>1871</v>
      </c>
      <c r="Q89" s="289" t="s">
        <v>1480</v>
      </c>
      <c r="R89" s="351" t="s">
        <v>1481</v>
      </c>
      <c r="S89" s="53"/>
      <c r="T89" s="76"/>
      <c r="U89" s="53"/>
      <c r="V89" s="193">
        <v>14</v>
      </c>
      <c r="W89" s="348">
        <v>42486</v>
      </c>
      <c r="X89" s="352" t="s">
        <v>1823</v>
      </c>
      <c r="Y89" s="46" t="s">
        <v>2196</v>
      </c>
      <c r="Z89" s="157">
        <v>73151937</v>
      </c>
      <c r="AA89" s="51"/>
      <c r="AB89" s="354">
        <v>91916</v>
      </c>
      <c r="AC89" s="92"/>
      <c r="AD89" s="50"/>
      <c r="AE89" s="74">
        <v>5250000</v>
      </c>
      <c r="AF89" s="50"/>
      <c r="AG89" s="50"/>
      <c r="AH89" s="50">
        <f t="shared" si="90"/>
        <v>5250000</v>
      </c>
      <c r="AI89" s="158" t="s">
        <v>22</v>
      </c>
      <c r="AJ89" s="158" t="s">
        <v>67</v>
      </c>
      <c r="AK89" s="158" t="s">
        <v>67</v>
      </c>
      <c r="AL89" s="158" t="s">
        <v>67</v>
      </c>
      <c r="AM89" s="348" t="s">
        <v>67</v>
      </c>
      <c r="AN89" s="348">
        <v>42488</v>
      </c>
      <c r="AO89" s="348"/>
      <c r="AP89" s="348">
        <v>42719</v>
      </c>
      <c r="AQ89" s="29">
        <f>AP89-AN89</f>
        <v>231</v>
      </c>
      <c r="AR89" s="53"/>
      <c r="AS89" s="352"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806"/>
      <c r="CV89" s="50"/>
      <c r="CW89" s="221"/>
    </row>
    <row r="90" spans="1:101" s="52" customFormat="1" ht="102" hidden="1" x14ac:dyDescent="0.25">
      <c r="A90" s="354">
        <f t="shared" si="76"/>
        <v>58</v>
      </c>
      <c r="B90" s="347" t="s">
        <v>1489</v>
      </c>
      <c r="C90" s="278" t="s">
        <v>1775</v>
      </c>
      <c r="D90" s="202" t="s">
        <v>1578</v>
      </c>
      <c r="E90" s="348">
        <v>42396</v>
      </c>
      <c r="F90" s="118" t="s">
        <v>1584</v>
      </c>
      <c r="G90" s="118" t="s">
        <v>1584</v>
      </c>
      <c r="H90" s="118"/>
      <c r="I90" s="121" t="s">
        <v>2250</v>
      </c>
      <c r="J90" s="353" t="s">
        <v>1586</v>
      </c>
      <c r="K90" s="349">
        <v>12</v>
      </c>
      <c r="L90" s="47" t="s">
        <v>1587</v>
      </c>
      <c r="M90" s="28" t="s">
        <v>1588</v>
      </c>
      <c r="N90" s="163">
        <v>709228500</v>
      </c>
      <c r="O90" s="350" t="s">
        <v>1589</v>
      </c>
      <c r="P90" s="351" t="s">
        <v>1531</v>
      </c>
      <c r="Q90" s="289" t="s">
        <v>1480</v>
      </c>
      <c r="R90" s="351" t="s">
        <v>1481</v>
      </c>
      <c r="S90" s="48"/>
      <c r="T90" s="49"/>
      <c r="U90" s="48"/>
      <c r="V90" s="193">
        <v>58</v>
      </c>
      <c r="W90" s="348">
        <v>42460</v>
      </c>
      <c r="X90" s="352" t="s">
        <v>1484</v>
      </c>
      <c r="Y90" s="46" t="s">
        <v>2067</v>
      </c>
      <c r="Z90" s="55">
        <v>830137868</v>
      </c>
      <c r="AA90" s="51" t="s">
        <v>1895</v>
      </c>
      <c r="AB90" s="349">
        <v>75616</v>
      </c>
      <c r="AC90" s="348">
        <v>42460</v>
      </c>
      <c r="AD90" s="29"/>
      <c r="AE90" s="158">
        <v>709228500</v>
      </c>
      <c r="AF90" s="50"/>
      <c r="AG90" s="50"/>
      <c r="AH90" s="50">
        <f t="shared" si="90"/>
        <v>709228500</v>
      </c>
      <c r="AI90" s="158" t="s">
        <v>2068</v>
      </c>
      <c r="AJ90" s="89" t="s">
        <v>2069</v>
      </c>
      <c r="AK90" s="89" t="s">
        <v>2070</v>
      </c>
      <c r="AL90" s="89" t="s">
        <v>2071</v>
      </c>
      <c r="AM90" s="348" t="s">
        <v>2072</v>
      </c>
      <c r="AN90" s="348">
        <v>42461</v>
      </c>
      <c r="AO90" s="348"/>
      <c r="AP90" s="348">
        <v>42735</v>
      </c>
      <c r="AQ90" s="29">
        <f t="shared" si="9"/>
        <v>274</v>
      </c>
      <c r="AR90" s="48">
        <v>43831</v>
      </c>
      <c r="AS90" s="352"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806"/>
      <c r="CV90" s="84">
        <f t="shared" ref="CV90" si="104">+CT90</f>
        <v>-67.153284671532845</v>
      </c>
      <c r="CW90" s="86" t="e">
        <f t="shared" ref="CW90" si="105">+CL90</f>
        <v>#REF!</v>
      </c>
    </row>
    <row r="91" spans="1:101" s="52" customFormat="1" ht="51" hidden="1" x14ac:dyDescent="0.25">
      <c r="A91" s="354">
        <f t="shared" si="76"/>
        <v>91</v>
      </c>
      <c r="B91" s="44" t="s">
        <v>2792</v>
      </c>
      <c r="C91" s="278" t="s">
        <v>1975</v>
      </c>
      <c r="D91" s="202">
        <v>2</v>
      </c>
      <c r="E91" s="348">
        <v>42459</v>
      </c>
      <c r="F91" s="118" t="s">
        <v>1584</v>
      </c>
      <c r="G91" s="118" t="s">
        <v>1584</v>
      </c>
      <c r="H91" s="118"/>
      <c r="I91" s="352" t="s">
        <v>1972</v>
      </c>
      <c r="J91" s="353" t="s">
        <v>1973</v>
      </c>
      <c r="K91" s="349">
        <v>158</v>
      </c>
      <c r="L91" s="47" t="s">
        <v>1976</v>
      </c>
      <c r="M91" s="353" t="s">
        <v>1977</v>
      </c>
      <c r="N91" s="163">
        <v>370350000</v>
      </c>
      <c r="O91" s="54">
        <v>21116</v>
      </c>
      <c r="P91" s="54" t="s">
        <v>1974</v>
      </c>
      <c r="Q91" s="289" t="s">
        <v>1480</v>
      </c>
      <c r="R91" s="351" t="s">
        <v>1481</v>
      </c>
      <c r="S91" s="48"/>
      <c r="T91" s="49"/>
      <c r="U91" s="48"/>
      <c r="V91" s="193">
        <v>91</v>
      </c>
      <c r="W91" s="348">
        <v>42528</v>
      </c>
      <c r="X91" s="352" t="s">
        <v>1866</v>
      </c>
      <c r="Y91" s="46" t="s">
        <v>2486</v>
      </c>
      <c r="Z91" s="55">
        <v>900653246</v>
      </c>
      <c r="AA91" s="51" t="s">
        <v>1578</v>
      </c>
      <c r="AB91" s="349">
        <v>115016</v>
      </c>
      <c r="AC91" s="348"/>
      <c r="AD91" s="29"/>
      <c r="AE91" s="158">
        <v>359890000</v>
      </c>
      <c r="AF91" s="50"/>
      <c r="AG91" s="50"/>
      <c r="AH91" s="50">
        <f t="shared" si="67"/>
        <v>359890000</v>
      </c>
      <c r="AI91" s="158" t="s">
        <v>2487</v>
      </c>
      <c r="AJ91" s="158" t="s">
        <v>2488</v>
      </c>
      <c r="AK91" s="158" t="s">
        <v>67</v>
      </c>
      <c r="AL91" s="158" t="s">
        <v>67</v>
      </c>
      <c r="AM91" s="348" t="s">
        <v>67</v>
      </c>
      <c r="AN91" s="348">
        <v>42558</v>
      </c>
      <c r="AO91" s="348"/>
      <c r="AP91" s="348">
        <v>42719</v>
      </c>
      <c r="AQ91" s="29">
        <f t="shared" si="9"/>
        <v>161</v>
      </c>
      <c r="AR91" s="29"/>
      <c r="AS91" s="352"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806"/>
      <c r="CV91" s="84">
        <f t="shared" si="14"/>
        <v>-174.53416149068323</v>
      </c>
      <c r="CW91" s="86" t="e">
        <f t="shared" si="15"/>
        <v>#REF!</v>
      </c>
    </row>
    <row r="92" spans="1:101" s="52" customFormat="1" ht="83.25" hidden="1" customHeight="1" x14ac:dyDescent="0.25">
      <c r="A92" s="354">
        <f t="shared" si="76"/>
        <v>61</v>
      </c>
      <c r="B92" s="44" t="s">
        <v>2792</v>
      </c>
      <c r="C92" s="278" t="s">
        <v>1933</v>
      </c>
      <c r="D92" s="215" t="s">
        <v>1578</v>
      </c>
      <c r="E92" s="348">
        <v>42438</v>
      </c>
      <c r="F92" s="118" t="s">
        <v>1590</v>
      </c>
      <c r="G92" s="118" t="s">
        <v>1934</v>
      </c>
      <c r="H92" s="118"/>
      <c r="I92" s="352" t="s">
        <v>1935</v>
      </c>
      <c r="J92" s="353" t="s">
        <v>1936</v>
      </c>
      <c r="K92" s="349">
        <v>164</v>
      </c>
      <c r="L92" s="352">
        <v>53102710</v>
      </c>
      <c r="M92" s="47" t="s">
        <v>1937</v>
      </c>
      <c r="N92" s="163">
        <v>600000000</v>
      </c>
      <c r="O92" s="350" t="s">
        <v>1938</v>
      </c>
      <c r="P92" s="351" t="s">
        <v>1939</v>
      </c>
      <c r="Q92" s="289" t="s">
        <v>1480</v>
      </c>
      <c r="R92" s="351" t="s">
        <v>1481</v>
      </c>
      <c r="S92" s="48"/>
      <c r="T92" s="49"/>
      <c r="U92" s="48"/>
      <c r="V92" s="193">
        <v>61</v>
      </c>
      <c r="W92" s="348">
        <v>42466</v>
      </c>
      <c r="X92" s="352" t="s">
        <v>1484</v>
      </c>
      <c r="Y92" s="46" t="s">
        <v>2119</v>
      </c>
      <c r="Z92" s="55">
        <v>8300983694</v>
      </c>
      <c r="AA92" s="51"/>
      <c r="AB92" s="349">
        <v>77916</v>
      </c>
      <c r="AC92" s="348">
        <v>42466</v>
      </c>
      <c r="AD92" s="29"/>
      <c r="AE92" s="158">
        <v>600000000</v>
      </c>
      <c r="AF92" s="50"/>
      <c r="AG92" s="50"/>
      <c r="AH92" s="50">
        <f t="shared" si="67"/>
        <v>600000000</v>
      </c>
      <c r="AI92" s="158" t="s">
        <v>22</v>
      </c>
      <c r="AJ92" s="158" t="s">
        <v>67</v>
      </c>
      <c r="AK92" s="158" t="s">
        <v>67</v>
      </c>
      <c r="AL92" s="158" t="s">
        <v>67</v>
      </c>
      <c r="AM92" s="348" t="s">
        <v>67</v>
      </c>
      <c r="AN92" s="348">
        <v>42467</v>
      </c>
      <c r="AO92" s="348"/>
      <c r="AP92" s="348">
        <v>42557</v>
      </c>
      <c r="AQ92" s="29">
        <f t="shared" si="9"/>
        <v>90</v>
      </c>
      <c r="AR92" s="29"/>
      <c r="AS92" s="352"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5"/>
      <c r="CV92" s="84">
        <f t="shared" si="14"/>
        <v>-211.11111111111111</v>
      </c>
      <c r="CW92" s="86" t="e">
        <f t="shared" si="15"/>
        <v>#REF!</v>
      </c>
    </row>
    <row r="93" spans="1:101" s="52" customFormat="1" ht="60.75" hidden="1" customHeight="1" x14ac:dyDescent="0.25">
      <c r="A93" s="354">
        <f t="shared" si="76"/>
        <v>51</v>
      </c>
      <c r="B93" s="347" t="s">
        <v>1489</v>
      </c>
      <c r="C93" s="278" t="s">
        <v>2563</v>
      </c>
      <c r="D93" s="202" t="s">
        <v>1578</v>
      </c>
      <c r="E93" s="348">
        <v>42397</v>
      </c>
      <c r="F93" s="118" t="s">
        <v>1590</v>
      </c>
      <c r="G93" s="118" t="s">
        <v>1591</v>
      </c>
      <c r="H93" s="118"/>
      <c r="I93" s="121" t="s">
        <v>2250</v>
      </c>
      <c r="J93" s="353" t="s">
        <v>1592</v>
      </c>
      <c r="K93" s="349">
        <v>9</v>
      </c>
      <c r="L93" s="47" t="s">
        <v>1528</v>
      </c>
      <c r="M93" s="47" t="s">
        <v>1593</v>
      </c>
      <c r="N93" s="163">
        <v>138700190</v>
      </c>
      <c r="O93" s="350" t="s">
        <v>1594</v>
      </c>
      <c r="P93" s="351" t="s">
        <v>1531</v>
      </c>
      <c r="Q93" s="289" t="s">
        <v>1480</v>
      </c>
      <c r="R93" s="351" t="s">
        <v>1481</v>
      </c>
      <c r="S93" s="48"/>
      <c r="T93" s="49"/>
      <c r="U93" s="48"/>
      <c r="V93" s="193">
        <v>51</v>
      </c>
      <c r="W93" s="348">
        <v>42445</v>
      </c>
      <c r="X93" s="352" t="s">
        <v>1484</v>
      </c>
      <c r="Y93" s="46" t="s">
        <v>1947</v>
      </c>
      <c r="Z93" s="55">
        <v>800015583</v>
      </c>
      <c r="AA93" s="51" t="s">
        <v>1578</v>
      </c>
      <c r="AB93" s="349">
        <v>61916</v>
      </c>
      <c r="AC93" s="348">
        <v>42445</v>
      </c>
      <c r="AD93" s="29"/>
      <c r="AE93" s="158">
        <v>138700190</v>
      </c>
      <c r="AF93" s="50"/>
      <c r="AG93" s="50"/>
      <c r="AH93" s="50">
        <f t="shared" si="67"/>
        <v>138700190</v>
      </c>
      <c r="AI93" s="158" t="s">
        <v>1948</v>
      </c>
      <c r="AJ93" s="158">
        <v>0.2</v>
      </c>
      <c r="AK93" s="158">
        <v>42783</v>
      </c>
      <c r="AL93" s="158" t="s">
        <v>1461</v>
      </c>
      <c r="AM93" s="348" t="s">
        <v>1949</v>
      </c>
      <c r="AN93" s="348">
        <v>42446</v>
      </c>
      <c r="AO93" s="348"/>
      <c r="AP93" s="348">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5"/>
      <c r="CV93" s="84">
        <f t="shared" si="14"/>
        <v>-563.33333333333337</v>
      </c>
      <c r="CW93" s="86" t="e">
        <f t="shared" si="15"/>
        <v>#REF!</v>
      </c>
    </row>
    <row r="94" spans="1:101" s="52" customFormat="1" ht="51" hidden="1" x14ac:dyDescent="0.25">
      <c r="A94" s="354">
        <f t="shared" si="76"/>
        <v>54</v>
      </c>
      <c r="B94" s="347" t="s">
        <v>1609</v>
      </c>
      <c r="C94" s="278" t="s">
        <v>1764</v>
      </c>
      <c r="D94" s="202" t="s">
        <v>1806</v>
      </c>
      <c r="E94" s="348">
        <v>42397</v>
      </c>
      <c r="F94" s="118" t="s">
        <v>1590</v>
      </c>
      <c r="G94" s="118" t="s">
        <v>1591</v>
      </c>
      <c r="H94" s="118"/>
      <c r="I94" s="121" t="s">
        <v>2250</v>
      </c>
      <c r="J94" s="353" t="s">
        <v>1765</v>
      </c>
      <c r="K94" s="349">
        <v>14</v>
      </c>
      <c r="L94" s="47" t="s">
        <v>1766</v>
      </c>
      <c r="M94" s="47" t="s">
        <v>1767</v>
      </c>
      <c r="N94" s="216" t="s">
        <v>1768</v>
      </c>
      <c r="O94" s="350" t="s">
        <v>1769</v>
      </c>
      <c r="P94" s="351" t="s">
        <v>1531</v>
      </c>
      <c r="Q94" s="289" t="s">
        <v>1480</v>
      </c>
      <c r="R94" s="351" t="s">
        <v>1481</v>
      </c>
      <c r="S94" s="48"/>
      <c r="T94" s="49"/>
      <c r="U94" s="48"/>
      <c r="V94" s="193">
        <v>54</v>
      </c>
      <c r="W94" s="348">
        <v>42447</v>
      </c>
      <c r="X94" s="352" t="s">
        <v>1484</v>
      </c>
      <c r="Y94" s="46" t="s">
        <v>1986</v>
      </c>
      <c r="Z94" s="55">
        <v>900477235</v>
      </c>
      <c r="AA94" s="51" t="s">
        <v>1895</v>
      </c>
      <c r="AB94" s="349">
        <v>64516</v>
      </c>
      <c r="AC94" s="348">
        <v>42447</v>
      </c>
      <c r="AD94" s="29"/>
      <c r="AE94" s="158">
        <v>199761400</v>
      </c>
      <c r="AF94" s="50"/>
      <c r="AG94" s="50"/>
      <c r="AH94" s="50">
        <f t="shared" si="67"/>
        <v>199761400</v>
      </c>
      <c r="AI94" s="158" t="s">
        <v>1987</v>
      </c>
      <c r="AJ94" s="158" t="s">
        <v>1898</v>
      </c>
      <c r="AK94" s="158" t="s">
        <v>67</v>
      </c>
      <c r="AL94" s="158" t="s">
        <v>1988</v>
      </c>
      <c r="AM94" s="348">
        <v>42457</v>
      </c>
      <c r="AN94" s="348">
        <v>42457</v>
      </c>
      <c r="AO94" s="348"/>
      <c r="AP94" s="348">
        <v>42735</v>
      </c>
      <c r="AQ94" s="29">
        <f t="shared" si="9"/>
        <v>278</v>
      </c>
      <c r="AR94" s="29"/>
      <c r="AS94" s="352"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5"/>
      <c r="CV94" s="84">
        <f t="shared" si="14"/>
        <v>-64.748201438848923</v>
      </c>
      <c r="CW94" s="86" t="e">
        <f t="shared" si="15"/>
        <v>#REF!</v>
      </c>
    </row>
    <row r="95" spans="1:101" s="52" customFormat="1" ht="76.5" hidden="1" x14ac:dyDescent="0.25">
      <c r="A95" s="354" t="str">
        <f t="shared" si="76"/>
        <v>60</v>
      </c>
      <c r="B95" s="347" t="s">
        <v>1888</v>
      </c>
      <c r="C95" s="278" t="s">
        <v>2793</v>
      </c>
      <c r="D95" s="235">
        <v>3</v>
      </c>
      <c r="E95" s="348">
        <v>42398</v>
      </c>
      <c r="F95" s="118" t="s">
        <v>1590</v>
      </c>
      <c r="G95" s="118" t="s">
        <v>1591</v>
      </c>
      <c r="H95" s="118"/>
      <c r="I95" s="121" t="s">
        <v>2250</v>
      </c>
      <c r="J95" s="353" t="s">
        <v>1662</v>
      </c>
      <c r="K95" s="349">
        <v>11</v>
      </c>
      <c r="L95" s="47" t="s">
        <v>1663</v>
      </c>
      <c r="M95" s="47" t="s">
        <v>1664</v>
      </c>
      <c r="N95" s="163">
        <v>145638134</v>
      </c>
      <c r="O95" s="350" t="s">
        <v>1665</v>
      </c>
      <c r="P95" s="351" t="s">
        <v>1531</v>
      </c>
      <c r="Q95" s="289" t="s">
        <v>1480</v>
      </c>
      <c r="R95" s="351" t="s">
        <v>1481</v>
      </c>
      <c r="S95" s="48"/>
      <c r="T95" s="49"/>
      <c r="U95" s="48"/>
      <c r="V95" s="193" t="s">
        <v>2185</v>
      </c>
      <c r="W95" s="348">
        <v>42465</v>
      </c>
      <c r="X95" s="352" t="s">
        <v>2186</v>
      </c>
      <c r="Y95" s="46" t="s">
        <v>2187</v>
      </c>
      <c r="Z95" s="55">
        <v>830106748</v>
      </c>
      <c r="AA95" s="51" t="s">
        <v>1883</v>
      </c>
      <c r="AB95" s="349">
        <v>77616</v>
      </c>
      <c r="AC95" s="348"/>
      <c r="AD95" s="88"/>
      <c r="AE95" s="163">
        <v>105373609</v>
      </c>
      <c r="AF95" s="50"/>
      <c r="AG95" s="50"/>
      <c r="AH95" s="50">
        <f t="shared" si="67"/>
        <v>105373609</v>
      </c>
      <c r="AI95" s="158" t="s">
        <v>22</v>
      </c>
      <c r="AJ95" s="158" t="s">
        <v>67</v>
      </c>
      <c r="AK95" s="158" t="s">
        <v>67</v>
      </c>
      <c r="AL95" s="158" t="s">
        <v>67</v>
      </c>
      <c r="AM95" s="348" t="s">
        <v>67</v>
      </c>
      <c r="AN95" s="348">
        <v>42466</v>
      </c>
      <c r="AO95" s="348"/>
      <c r="AP95" s="348">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806"/>
      <c r="CV95" s="84">
        <f t="shared" si="14"/>
        <v>-70.260223048327148</v>
      </c>
      <c r="CW95" s="86" t="e">
        <f t="shared" si="15"/>
        <v>#REF!</v>
      </c>
    </row>
    <row r="96" spans="1:101" s="52" customFormat="1" ht="82.5" hidden="1" customHeight="1" x14ac:dyDescent="0.25">
      <c r="A96" s="354">
        <f t="shared" si="76"/>
        <v>53</v>
      </c>
      <c r="B96" s="347" t="s">
        <v>1888</v>
      </c>
      <c r="C96" s="278" t="s">
        <v>1671</v>
      </c>
      <c r="D96" s="212">
        <v>4</v>
      </c>
      <c r="E96" s="348">
        <v>42398</v>
      </c>
      <c r="F96" s="118" t="s">
        <v>1590</v>
      </c>
      <c r="G96" s="118" t="s">
        <v>1591</v>
      </c>
      <c r="H96" s="118"/>
      <c r="I96" s="121" t="s">
        <v>2250</v>
      </c>
      <c r="J96" s="353" t="s">
        <v>1666</v>
      </c>
      <c r="K96" s="349" t="s">
        <v>1667</v>
      </c>
      <c r="L96" s="47" t="s">
        <v>1668</v>
      </c>
      <c r="M96" s="47" t="s">
        <v>1669</v>
      </c>
      <c r="N96" s="163">
        <v>369932000</v>
      </c>
      <c r="O96" s="350" t="s">
        <v>1670</v>
      </c>
      <c r="P96" s="351" t="s">
        <v>1531</v>
      </c>
      <c r="Q96" s="289" t="s">
        <v>1480</v>
      </c>
      <c r="R96" s="351" t="s">
        <v>1481</v>
      </c>
      <c r="S96" s="48"/>
      <c r="T96" s="49"/>
      <c r="U96" s="48"/>
      <c r="V96" s="193">
        <v>53</v>
      </c>
      <c r="W96" s="348">
        <v>42447</v>
      </c>
      <c r="X96" s="352" t="s">
        <v>1484</v>
      </c>
      <c r="Y96" s="46" t="s">
        <v>2083</v>
      </c>
      <c r="Z96" s="55">
        <v>900951914</v>
      </c>
      <c r="AA96" s="51" t="s">
        <v>1578</v>
      </c>
      <c r="AB96" s="349" t="s">
        <v>2084</v>
      </c>
      <c r="AC96" s="348">
        <v>42447</v>
      </c>
      <c r="AD96" s="88"/>
      <c r="AE96" s="163">
        <v>333484640</v>
      </c>
      <c r="AF96" s="50"/>
      <c r="AG96" s="50"/>
      <c r="AH96" s="50">
        <f t="shared" si="67"/>
        <v>333484640</v>
      </c>
      <c r="AI96" s="158" t="s">
        <v>2085</v>
      </c>
      <c r="AJ96" s="158" t="s">
        <v>2086</v>
      </c>
      <c r="AK96" s="158" t="s">
        <v>2087</v>
      </c>
      <c r="AL96" s="158" t="s">
        <v>2071</v>
      </c>
      <c r="AM96" s="348">
        <v>42452</v>
      </c>
      <c r="AN96" s="348">
        <v>42452</v>
      </c>
      <c r="AO96" s="348"/>
      <c r="AP96" s="348">
        <v>42512</v>
      </c>
      <c r="AQ96" s="29">
        <f t="shared" si="9"/>
        <v>60</v>
      </c>
      <c r="AR96" s="48">
        <v>44342</v>
      </c>
      <c r="AS96" s="352"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806"/>
      <c r="CV96" s="84">
        <f t="shared" si="14"/>
        <v>-291.66666666666663</v>
      </c>
      <c r="CW96" s="86" t="e">
        <f t="shared" si="15"/>
        <v>#REF!</v>
      </c>
    </row>
    <row r="97" spans="1:101" s="52" customFormat="1" ht="51" hidden="1" x14ac:dyDescent="0.25">
      <c r="A97" s="354">
        <f t="shared" si="76"/>
        <v>49</v>
      </c>
      <c r="B97" s="347" t="s">
        <v>1609</v>
      </c>
      <c r="C97" s="278" t="s">
        <v>1770</v>
      </c>
      <c r="D97" s="202" t="s">
        <v>7</v>
      </c>
      <c r="E97" s="348">
        <v>42398</v>
      </c>
      <c r="F97" s="118" t="s">
        <v>1590</v>
      </c>
      <c r="G97" s="118" t="s">
        <v>2074</v>
      </c>
      <c r="H97" s="118"/>
      <c r="I97" s="352" t="s">
        <v>2257</v>
      </c>
      <c r="J97" s="353" t="s">
        <v>2647</v>
      </c>
      <c r="K97" s="349">
        <v>120</v>
      </c>
      <c r="L97" s="47">
        <v>781815</v>
      </c>
      <c r="M97" s="47" t="s">
        <v>1772</v>
      </c>
      <c r="N97" s="163">
        <v>161000000</v>
      </c>
      <c r="O97" s="350" t="s">
        <v>1773</v>
      </c>
      <c r="P97" s="351" t="s">
        <v>1598</v>
      </c>
      <c r="Q97" s="289" t="s">
        <v>1480</v>
      </c>
      <c r="R97" s="351" t="s">
        <v>1481</v>
      </c>
      <c r="S97" s="48"/>
      <c r="T97" s="49"/>
      <c r="U97" s="48"/>
      <c r="V97" s="193">
        <v>49</v>
      </c>
      <c r="W97" s="348">
        <v>42440</v>
      </c>
      <c r="X97" s="352" t="s">
        <v>1983</v>
      </c>
      <c r="Y97" s="46" t="s">
        <v>1984</v>
      </c>
      <c r="Z97" s="55">
        <v>830031296</v>
      </c>
      <c r="AA97" s="51" t="s">
        <v>1565</v>
      </c>
      <c r="AB97" s="349">
        <v>57416</v>
      </c>
      <c r="AC97" s="348">
        <v>42440</v>
      </c>
      <c r="AD97" s="29"/>
      <c r="AE97" s="158">
        <v>161000000</v>
      </c>
      <c r="AF97" s="50"/>
      <c r="AG97" s="50"/>
      <c r="AH97" s="50">
        <f t="shared" si="67"/>
        <v>161000000</v>
      </c>
      <c r="AI97" s="158" t="s">
        <v>1989</v>
      </c>
      <c r="AJ97" s="158" t="s">
        <v>1990</v>
      </c>
      <c r="AK97" s="158" t="s">
        <v>67</v>
      </c>
      <c r="AL97" s="158" t="s">
        <v>1991</v>
      </c>
      <c r="AM97" s="348">
        <v>42440</v>
      </c>
      <c r="AN97" s="348">
        <v>42440</v>
      </c>
      <c r="AO97" s="348"/>
      <c r="AP97" s="348">
        <v>42735</v>
      </c>
      <c r="AQ97" s="29">
        <f t="shared" si="9"/>
        <v>295</v>
      </c>
      <c r="AR97" s="29"/>
      <c r="AS97" s="352"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5"/>
      <c r="CV97" s="84">
        <f t="shared" si="14"/>
        <v>-55.254237288135585</v>
      </c>
      <c r="CW97" s="86" t="e">
        <f t="shared" si="15"/>
        <v>#REF!</v>
      </c>
    </row>
    <row r="98" spans="1:101" s="52" customFormat="1" ht="53.25" hidden="1" customHeight="1" x14ac:dyDescent="0.25">
      <c r="A98" s="354" t="str">
        <f t="shared" si="76"/>
        <v>72</v>
      </c>
      <c r="B98" s="347" t="s">
        <v>1610</v>
      </c>
      <c r="C98" s="268" t="s">
        <v>2462</v>
      </c>
      <c r="D98" s="215" t="s">
        <v>1488</v>
      </c>
      <c r="E98" s="348">
        <v>42429</v>
      </c>
      <c r="F98" s="118" t="s">
        <v>1590</v>
      </c>
      <c r="G98" s="118" t="s">
        <v>1771</v>
      </c>
      <c r="H98" s="118"/>
      <c r="I98" s="352" t="s">
        <v>1972</v>
      </c>
      <c r="J98" s="207" t="s">
        <v>1867</v>
      </c>
      <c r="K98" s="349">
        <v>162</v>
      </c>
      <c r="L98" s="47" t="s">
        <v>1868</v>
      </c>
      <c r="M98" s="356" t="s">
        <v>1869</v>
      </c>
      <c r="N98" s="163">
        <v>52000000</v>
      </c>
      <c r="O98" s="350" t="s">
        <v>1870</v>
      </c>
      <c r="P98" s="351" t="s">
        <v>1871</v>
      </c>
      <c r="Q98" s="289" t="s">
        <v>1480</v>
      </c>
      <c r="R98" s="351" t="s">
        <v>1481</v>
      </c>
      <c r="S98" s="48"/>
      <c r="T98" s="49"/>
      <c r="U98" s="48"/>
      <c r="V98" s="193" t="s">
        <v>2177</v>
      </c>
      <c r="W98" s="348">
        <v>42482</v>
      </c>
      <c r="X98" s="352" t="s">
        <v>1866</v>
      </c>
      <c r="Y98" s="46" t="s">
        <v>2178</v>
      </c>
      <c r="Z98" s="55">
        <v>900170405</v>
      </c>
      <c r="AA98" s="51" t="s">
        <v>1806</v>
      </c>
      <c r="AB98" s="349"/>
      <c r="AC98" s="348">
        <v>86416</v>
      </c>
      <c r="AD98" s="88"/>
      <c r="AE98" s="74">
        <v>23286000</v>
      </c>
      <c r="AF98" s="50"/>
      <c r="AG98" s="50"/>
      <c r="AH98" s="50">
        <f t="shared" si="67"/>
        <v>23286000</v>
      </c>
      <c r="AI98" s="158"/>
      <c r="AJ98" s="158"/>
      <c r="AK98" s="158"/>
      <c r="AL98" s="158"/>
      <c r="AM98" s="348"/>
      <c r="AN98" s="348">
        <v>42482</v>
      </c>
      <c r="AO98" s="348"/>
      <c r="AP98" s="348">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5"/>
      <c r="CV98" s="84">
        <f t="shared" si="14"/>
        <v>-81.027667984189719</v>
      </c>
      <c r="CW98" s="86"/>
    </row>
    <row r="99" spans="1:101" s="52" customFormat="1" ht="38.25" hidden="1" x14ac:dyDescent="0.25">
      <c r="A99" s="354">
        <f t="shared" si="76"/>
        <v>6571</v>
      </c>
      <c r="B99" s="44" t="s">
        <v>2274</v>
      </c>
      <c r="C99" s="278" t="s">
        <v>2281</v>
      </c>
      <c r="D99" s="202" t="s">
        <v>1872</v>
      </c>
      <c r="E99" s="348">
        <v>42408</v>
      </c>
      <c r="F99" s="118" t="s">
        <v>1590</v>
      </c>
      <c r="G99" s="118" t="s">
        <v>1873</v>
      </c>
      <c r="H99" s="118"/>
      <c r="I99" s="352" t="s">
        <v>2257</v>
      </c>
      <c r="J99" s="353" t="s">
        <v>1874</v>
      </c>
      <c r="K99" s="349">
        <v>235</v>
      </c>
      <c r="L99" s="47">
        <v>841316</v>
      </c>
      <c r="M99" s="47" t="s">
        <v>1875</v>
      </c>
      <c r="N99" s="163">
        <v>45000000</v>
      </c>
      <c r="O99" s="350" t="s">
        <v>1876</v>
      </c>
      <c r="P99" s="351" t="s">
        <v>1877</v>
      </c>
      <c r="Q99" s="289" t="s">
        <v>1480</v>
      </c>
      <c r="R99" s="351" t="s">
        <v>1481</v>
      </c>
      <c r="S99" s="48"/>
      <c r="T99" s="49"/>
      <c r="U99" s="48"/>
      <c r="V99" s="193">
        <v>6571</v>
      </c>
      <c r="W99" s="348">
        <v>42408</v>
      </c>
      <c r="X99" s="352" t="s">
        <v>1866</v>
      </c>
      <c r="Y99" s="46" t="s">
        <v>1879</v>
      </c>
      <c r="Z99" s="55">
        <v>890903407</v>
      </c>
      <c r="AA99" s="51" t="s">
        <v>1839</v>
      </c>
      <c r="AB99" s="349">
        <v>37016</v>
      </c>
      <c r="AC99" s="348">
        <v>42408</v>
      </c>
      <c r="AD99" s="29"/>
      <c r="AE99" s="50">
        <v>41748343</v>
      </c>
      <c r="AF99" s="50"/>
      <c r="AG99" s="50"/>
      <c r="AH99" s="50">
        <f t="shared" si="67"/>
        <v>41748343</v>
      </c>
      <c r="AI99" s="158" t="s">
        <v>22</v>
      </c>
      <c r="AJ99" s="158" t="s">
        <v>67</v>
      </c>
      <c r="AK99" s="158" t="s">
        <v>67</v>
      </c>
      <c r="AL99" s="158" t="s">
        <v>67</v>
      </c>
      <c r="AM99" s="348" t="s">
        <v>67</v>
      </c>
      <c r="AN99" s="348">
        <v>42408</v>
      </c>
      <c r="AO99" s="348"/>
      <c r="AP99" s="348">
        <v>42468</v>
      </c>
      <c r="AQ99" s="29">
        <f t="shared" si="9"/>
        <v>60</v>
      </c>
      <c r="AR99" s="29"/>
      <c r="AS99" s="352"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806"/>
      <c r="CV99" s="84">
        <f t="shared" si="14"/>
        <v>-218.33333333333331</v>
      </c>
      <c r="CW99" s="86" t="e">
        <f t="shared" si="15"/>
        <v>#REF!</v>
      </c>
    </row>
    <row r="100" spans="1:101" s="52" customFormat="1" ht="25.5" hidden="1" x14ac:dyDescent="0.25">
      <c r="A100" s="354">
        <f t="shared" si="76"/>
        <v>6787</v>
      </c>
      <c r="B100" s="44" t="s">
        <v>2274</v>
      </c>
      <c r="C100" s="278" t="s">
        <v>2443</v>
      </c>
      <c r="D100" s="202" t="s">
        <v>1880</v>
      </c>
      <c r="E100" s="348">
        <v>42418</v>
      </c>
      <c r="F100" s="118" t="s">
        <v>1590</v>
      </c>
      <c r="G100" s="118" t="s">
        <v>1873</v>
      </c>
      <c r="H100" s="118"/>
      <c r="I100" s="121" t="s">
        <v>2250</v>
      </c>
      <c r="J100" s="46" t="s">
        <v>1881</v>
      </c>
      <c r="K100" s="349">
        <v>10</v>
      </c>
      <c r="L100" s="47" t="s">
        <v>2444</v>
      </c>
      <c r="M100" s="47" t="s">
        <v>2452</v>
      </c>
      <c r="N100" s="163">
        <v>23867319.460000001</v>
      </c>
      <c r="O100" s="350" t="s">
        <v>1882</v>
      </c>
      <c r="P100" s="351" t="s">
        <v>1531</v>
      </c>
      <c r="Q100" s="289" t="s">
        <v>1480</v>
      </c>
      <c r="R100" s="351" t="s">
        <v>1481</v>
      </c>
      <c r="S100" s="48"/>
      <c r="T100" s="49"/>
      <c r="U100" s="48"/>
      <c r="V100" s="193">
        <v>6787</v>
      </c>
      <c r="W100" s="348">
        <v>42419</v>
      </c>
      <c r="X100" s="352" t="s">
        <v>1484</v>
      </c>
      <c r="Y100" s="46" t="s">
        <v>2445</v>
      </c>
      <c r="Z100" s="55">
        <v>800058607</v>
      </c>
      <c r="AA100" s="51" t="s">
        <v>1806</v>
      </c>
      <c r="AB100" s="349">
        <v>45616</v>
      </c>
      <c r="AC100" s="348">
        <v>42419</v>
      </c>
      <c r="AD100" s="29"/>
      <c r="AE100" s="29">
        <v>23867319.460000001</v>
      </c>
      <c r="AF100" s="50"/>
      <c r="AG100" s="50"/>
      <c r="AH100" s="50">
        <f t="shared" si="67"/>
        <v>23867319.460000001</v>
      </c>
      <c r="AI100" s="158" t="s">
        <v>22</v>
      </c>
      <c r="AJ100" s="158" t="s">
        <v>67</v>
      </c>
      <c r="AK100" s="158" t="s">
        <v>67</v>
      </c>
      <c r="AL100" s="158" t="s">
        <v>67</v>
      </c>
      <c r="AM100" s="348" t="s">
        <v>67</v>
      </c>
      <c r="AN100" s="348">
        <v>42426</v>
      </c>
      <c r="AO100" s="348"/>
      <c r="AP100" s="348">
        <v>42735</v>
      </c>
      <c r="AQ100" s="29">
        <f t="shared" si="9"/>
        <v>309</v>
      </c>
      <c r="AR100" s="29"/>
      <c r="AS100" s="185" t="s">
        <v>1408</v>
      </c>
      <c r="AT100" s="291">
        <v>1087989085</v>
      </c>
      <c r="AU100" s="48"/>
      <c r="AV100" s="48"/>
      <c r="AW100" s="29"/>
      <c r="AX100" s="49"/>
      <c r="AY100" s="48"/>
      <c r="AZ100" s="29"/>
      <c r="BA100" s="47"/>
      <c r="BB100" s="351"/>
      <c r="BC100" s="29"/>
      <c r="BD100" s="29"/>
      <c r="BE100" s="48"/>
      <c r="BF100" s="29"/>
      <c r="BG100" s="97"/>
      <c r="BH100" s="97"/>
      <c r="BI100" s="50"/>
      <c r="BJ100" s="29"/>
      <c r="BK100" s="48"/>
      <c r="BL100" s="29"/>
      <c r="BM100" s="50">
        <f>+AF100</f>
        <v>0</v>
      </c>
      <c r="BN100" s="50">
        <f t="shared" si="10"/>
        <v>0</v>
      </c>
      <c r="BO100" s="50">
        <f>+AH100+BN100</f>
        <v>23867319.460000001</v>
      </c>
      <c r="BP100" s="351"/>
      <c r="BQ100" s="351"/>
      <c r="BR100" s="350"/>
      <c r="BS100" s="351"/>
      <c r="BT100" s="29"/>
      <c r="BU100" s="351"/>
      <c r="BV100" s="351"/>
      <c r="BW100" s="350"/>
      <c r="BX100" s="351"/>
      <c r="BY100" s="29"/>
      <c r="BZ100" s="92"/>
      <c r="CA100" s="92"/>
      <c r="CB100" s="351"/>
      <c r="CC100" s="351"/>
      <c r="CD100" s="351"/>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806"/>
      <c r="CV100" s="99">
        <f t="shared" si="14"/>
        <v>-48.220064724919091</v>
      </c>
      <c r="CW100" s="162" t="e">
        <f t="shared" si="15"/>
        <v>#REF!</v>
      </c>
    </row>
    <row r="101" spans="1:101" s="52" customFormat="1" ht="36.75" hidden="1" customHeight="1" x14ac:dyDescent="0.25">
      <c r="A101" s="354">
        <f t="shared" si="76"/>
        <v>6824</v>
      </c>
      <c r="B101" s="44" t="s">
        <v>2274</v>
      </c>
      <c r="C101" s="278" t="s">
        <v>2446</v>
      </c>
      <c r="D101" s="202" t="s">
        <v>1885</v>
      </c>
      <c r="E101" s="348">
        <v>42419</v>
      </c>
      <c r="F101" s="118" t="s">
        <v>1590</v>
      </c>
      <c r="G101" s="118" t="s">
        <v>1873</v>
      </c>
      <c r="H101" s="118"/>
      <c r="I101" s="352" t="s">
        <v>2257</v>
      </c>
      <c r="J101" s="353" t="s">
        <v>1884</v>
      </c>
      <c r="K101" s="354">
        <v>242</v>
      </c>
      <c r="L101" s="47">
        <v>84121600</v>
      </c>
      <c r="M101" s="185" t="s">
        <v>2451</v>
      </c>
      <c r="N101" s="163">
        <v>0</v>
      </c>
      <c r="O101" s="29">
        <v>0</v>
      </c>
      <c r="P101" s="29">
        <v>0</v>
      </c>
      <c r="Q101" s="289" t="s">
        <v>1480</v>
      </c>
      <c r="R101" s="351" t="s">
        <v>1481</v>
      </c>
      <c r="S101" s="48"/>
      <c r="T101" s="49"/>
      <c r="U101" s="48"/>
      <c r="V101" s="193">
        <v>6824</v>
      </c>
      <c r="W101" s="348">
        <v>42419</v>
      </c>
      <c r="X101" s="352" t="s">
        <v>1866</v>
      </c>
      <c r="Y101" s="46" t="s">
        <v>1886</v>
      </c>
      <c r="Z101" s="55">
        <v>860003020</v>
      </c>
      <c r="AA101" s="51" t="s">
        <v>1578</v>
      </c>
      <c r="AB101" s="349" t="s">
        <v>1464</v>
      </c>
      <c r="AC101" s="348"/>
      <c r="AD101" s="29"/>
      <c r="AE101" s="29">
        <v>0</v>
      </c>
      <c r="AF101" s="50"/>
      <c r="AG101" s="50"/>
      <c r="AH101" s="50">
        <f t="shared" si="67"/>
        <v>0</v>
      </c>
      <c r="AI101" s="158" t="s">
        <v>22</v>
      </c>
      <c r="AJ101" s="158" t="s">
        <v>67</v>
      </c>
      <c r="AK101" s="158" t="s">
        <v>67</v>
      </c>
      <c r="AL101" s="158" t="s">
        <v>67</v>
      </c>
      <c r="AM101" s="348" t="s">
        <v>67</v>
      </c>
      <c r="AN101" s="348">
        <v>42426</v>
      </c>
      <c r="AO101" s="348"/>
      <c r="AP101" s="348">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806"/>
      <c r="CV101" s="84">
        <f t="shared" si="14"/>
        <v>-28.326996197718628</v>
      </c>
      <c r="CW101" s="86" t="e">
        <f t="shared" si="15"/>
        <v>#REF!</v>
      </c>
    </row>
    <row r="102" spans="1:101" s="52" customFormat="1" ht="63.75" hidden="1" x14ac:dyDescent="0.25">
      <c r="A102" s="354">
        <f t="shared" si="76"/>
        <v>6659</v>
      </c>
      <c r="B102" s="44" t="s">
        <v>2274</v>
      </c>
      <c r="C102" s="278" t="s">
        <v>2457</v>
      </c>
      <c r="D102" s="202" t="s">
        <v>2449</v>
      </c>
      <c r="E102" s="348">
        <v>42412</v>
      </c>
      <c r="F102" s="118" t="s">
        <v>1590</v>
      </c>
      <c r="G102" s="118" t="s">
        <v>1873</v>
      </c>
      <c r="H102" s="118"/>
      <c r="I102" s="352" t="s">
        <v>1972</v>
      </c>
      <c r="J102" s="28" t="s">
        <v>2448</v>
      </c>
      <c r="K102" s="349">
        <v>51</v>
      </c>
      <c r="L102" s="47">
        <v>90121502</v>
      </c>
      <c r="M102" s="47" t="s">
        <v>2450</v>
      </c>
      <c r="N102" s="163">
        <v>1203000000</v>
      </c>
      <c r="O102" s="350" t="s">
        <v>2453</v>
      </c>
      <c r="P102" s="351" t="s">
        <v>2454</v>
      </c>
      <c r="Q102" s="289" t="s">
        <v>1480</v>
      </c>
      <c r="R102" s="351" t="s">
        <v>1481</v>
      </c>
      <c r="S102" s="48"/>
      <c r="T102" s="49"/>
      <c r="U102" s="48"/>
      <c r="V102" s="193">
        <v>6659</v>
      </c>
      <c r="W102" s="348">
        <v>42412</v>
      </c>
      <c r="X102" s="352" t="s">
        <v>1866</v>
      </c>
      <c r="Y102" s="46" t="s">
        <v>2455</v>
      </c>
      <c r="Z102" s="55">
        <v>800075003</v>
      </c>
      <c r="AA102" s="51" t="s">
        <v>1895</v>
      </c>
      <c r="AB102" s="349" t="s">
        <v>2456</v>
      </c>
      <c r="AC102" s="348">
        <v>42412</v>
      </c>
      <c r="AD102" s="29"/>
      <c r="AE102" s="29">
        <v>1203000000</v>
      </c>
      <c r="AF102" s="50"/>
      <c r="AG102" s="50"/>
      <c r="AH102" s="50">
        <f t="shared" si="67"/>
        <v>1203000000</v>
      </c>
      <c r="AI102" s="158" t="s">
        <v>22</v>
      </c>
      <c r="AJ102" s="158" t="s">
        <v>67</v>
      </c>
      <c r="AK102" s="158" t="s">
        <v>67</v>
      </c>
      <c r="AL102" s="158" t="s">
        <v>67</v>
      </c>
      <c r="AM102" s="348" t="s">
        <v>67</v>
      </c>
      <c r="AN102" s="348">
        <v>42412</v>
      </c>
      <c r="AO102" s="348"/>
      <c r="AP102" s="348">
        <v>42735</v>
      </c>
      <c r="AQ102" s="29">
        <f t="shared" si="9"/>
        <v>323</v>
      </c>
      <c r="AR102" s="29"/>
      <c r="AS102" s="352"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806"/>
      <c r="CV102" s="84">
        <f t="shared" si="14"/>
        <v>-41.795665634674926</v>
      </c>
      <c r="CW102" s="86" t="e">
        <f t="shared" si="15"/>
        <v>#REF!</v>
      </c>
    </row>
    <row r="103" spans="1:101" s="52" customFormat="1" ht="63.75" hidden="1" x14ac:dyDescent="0.25">
      <c r="A103" s="354">
        <f t="shared" si="76"/>
        <v>6905</v>
      </c>
      <c r="B103" s="44" t="s">
        <v>2274</v>
      </c>
      <c r="C103" s="278" t="s">
        <v>2461</v>
      </c>
      <c r="D103" s="202" t="s">
        <v>1887</v>
      </c>
      <c r="E103" s="348">
        <v>42416</v>
      </c>
      <c r="F103" s="118" t="s">
        <v>1590</v>
      </c>
      <c r="G103" s="118" t="s">
        <v>1873</v>
      </c>
      <c r="H103" s="118"/>
      <c r="I103" s="121" t="s">
        <v>2250</v>
      </c>
      <c r="J103" s="28" t="s">
        <v>2458</v>
      </c>
      <c r="K103" s="349">
        <v>17</v>
      </c>
      <c r="L103" s="47">
        <v>81112501</v>
      </c>
      <c r="M103" s="28" t="s">
        <v>2459</v>
      </c>
      <c r="N103" s="163">
        <v>27106823.449999999</v>
      </c>
      <c r="O103" s="350" t="s">
        <v>2460</v>
      </c>
      <c r="P103" s="351" t="s">
        <v>1531</v>
      </c>
      <c r="Q103" s="289" t="s">
        <v>1480</v>
      </c>
      <c r="R103" s="351" t="s">
        <v>1481</v>
      </c>
      <c r="S103" s="48"/>
      <c r="T103" s="49"/>
      <c r="U103" s="48"/>
      <c r="V103" s="193">
        <v>6905</v>
      </c>
      <c r="W103" s="348">
        <v>42416</v>
      </c>
      <c r="X103" s="352" t="s">
        <v>1484</v>
      </c>
      <c r="Y103" s="46" t="s">
        <v>2445</v>
      </c>
      <c r="Z103" s="55">
        <v>800058607</v>
      </c>
      <c r="AA103" s="51" t="s">
        <v>1806</v>
      </c>
      <c r="AB103" s="349">
        <v>47016</v>
      </c>
      <c r="AC103" s="348">
        <v>42424</v>
      </c>
      <c r="AD103" s="29"/>
      <c r="AE103" s="29">
        <v>27106823.449999999</v>
      </c>
      <c r="AF103" s="50"/>
      <c r="AG103" s="50"/>
      <c r="AH103" s="50">
        <f t="shared" si="67"/>
        <v>27106823.449999999</v>
      </c>
      <c r="AI103" s="158" t="s">
        <v>22</v>
      </c>
      <c r="AJ103" s="158" t="s">
        <v>67</v>
      </c>
      <c r="AK103" s="158" t="s">
        <v>67</v>
      </c>
      <c r="AL103" s="158" t="s">
        <v>67</v>
      </c>
      <c r="AM103" s="348" t="s">
        <v>67</v>
      </c>
      <c r="AN103" s="348">
        <v>42424</v>
      </c>
      <c r="AO103" s="348"/>
      <c r="AP103" s="348">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5"/>
      <c r="CV103" s="84">
        <f t="shared" si="14"/>
        <v>-420</v>
      </c>
      <c r="CW103" s="86"/>
    </row>
    <row r="104" spans="1:101" s="52" customFormat="1" ht="63.75" hidden="1" x14ac:dyDescent="0.25">
      <c r="A104" s="354" t="str">
        <f t="shared" si="76"/>
        <v>64</v>
      </c>
      <c r="B104" s="347" t="s">
        <v>1888</v>
      </c>
      <c r="C104" s="278" t="s">
        <v>1918</v>
      </c>
      <c r="D104" s="202">
        <v>5</v>
      </c>
      <c r="E104" s="348">
        <v>42418</v>
      </c>
      <c r="F104" s="118" t="s">
        <v>1590</v>
      </c>
      <c r="G104" s="118" t="s">
        <v>1591</v>
      </c>
      <c r="H104" s="118"/>
      <c r="I104" s="352" t="s">
        <v>2257</v>
      </c>
      <c r="J104" s="207" t="s">
        <v>1914</v>
      </c>
      <c r="K104" s="349">
        <v>123</v>
      </c>
      <c r="L104" s="47">
        <v>721015</v>
      </c>
      <c r="M104" s="47" t="s">
        <v>1915</v>
      </c>
      <c r="N104" s="163">
        <v>110000000</v>
      </c>
      <c r="O104" s="350" t="s">
        <v>1916</v>
      </c>
      <c r="P104" s="351" t="s">
        <v>1917</v>
      </c>
      <c r="Q104" s="289" t="s">
        <v>1480</v>
      </c>
      <c r="R104" s="351" t="s">
        <v>1481</v>
      </c>
      <c r="S104" s="48"/>
      <c r="T104" s="49"/>
      <c r="U104" s="48"/>
      <c r="V104" s="193" t="s">
        <v>2188</v>
      </c>
      <c r="W104" s="348">
        <v>42473</v>
      </c>
      <c r="X104" s="352" t="s">
        <v>1866</v>
      </c>
      <c r="Y104" s="46" t="s">
        <v>2189</v>
      </c>
      <c r="Z104" s="55">
        <v>900109122</v>
      </c>
      <c r="AA104" s="51" t="s">
        <v>2065</v>
      </c>
      <c r="AB104" s="349">
        <v>81216</v>
      </c>
      <c r="AC104" s="348">
        <v>42473</v>
      </c>
      <c r="AD104" s="88"/>
      <c r="AE104" s="163">
        <v>110000000</v>
      </c>
      <c r="AF104" s="50"/>
      <c r="AG104" s="50"/>
      <c r="AH104" s="50">
        <f t="shared" si="67"/>
        <v>110000000</v>
      </c>
      <c r="AI104" s="158" t="s">
        <v>2463</v>
      </c>
      <c r="AJ104" s="158" t="s">
        <v>2464</v>
      </c>
      <c r="AK104" s="158" t="s">
        <v>2465</v>
      </c>
      <c r="AL104" s="158" t="s">
        <v>2466</v>
      </c>
      <c r="AM104" s="348">
        <v>42475</v>
      </c>
      <c r="AN104" s="348">
        <v>42475</v>
      </c>
      <c r="AO104" s="348"/>
      <c r="AP104" s="348">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806"/>
      <c r="CV104" s="84">
        <f t="shared" si="14"/>
        <v>-76.447876447876453</v>
      </c>
      <c r="CW104" s="86" t="e">
        <f t="shared" ref="CW104" si="108">+CL104</f>
        <v>#REF!</v>
      </c>
    </row>
    <row r="105" spans="1:101" s="222" customFormat="1" ht="51" hidden="1" x14ac:dyDescent="0.25">
      <c r="A105" s="354">
        <f t="shared" si="76"/>
        <v>67</v>
      </c>
      <c r="B105" s="279" t="s">
        <v>1609</v>
      </c>
      <c r="C105" s="279" t="s">
        <v>1992</v>
      </c>
      <c r="D105" s="226">
        <v>6</v>
      </c>
      <c r="E105" s="348">
        <v>42425</v>
      </c>
      <c r="F105" s="352" t="s">
        <v>1590</v>
      </c>
      <c r="G105" s="352" t="s">
        <v>1591</v>
      </c>
      <c r="H105" s="352"/>
      <c r="I105" s="352" t="s">
        <v>2257</v>
      </c>
      <c r="J105" s="28" t="s">
        <v>1993</v>
      </c>
      <c r="K105" s="349">
        <v>124</v>
      </c>
      <c r="L105" s="47" t="s">
        <v>2182</v>
      </c>
      <c r="M105" s="47" t="s">
        <v>1994</v>
      </c>
      <c r="N105" s="218">
        <v>99064796</v>
      </c>
      <c r="O105" s="76" t="s">
        <v>1995</v>
      </c>
      <c r="P105" s="92" t="s">
        <v>1647</v>
      </c>
      <c r="Q105" s="219" t="s">
        <v>1480</v>
      </c>
      <c r="R105" s="351" t="s">
        <v>1481</v>
      </c>
      <c r="S105" s="53"/>
      <c r="T105" s="76"/>
      <c r="U105" s="53"/>
      <c r="V105" s="193">
        <v>67</v>
      </c>
      <c r="W105" s="348">
        <v>42478</v>
      </c>
      <c r="X105" s="352" t="s">
        <v>1866</v>
      </c>
      <c r="Y105" s="46" t="s">
        <v>2184</v>
      </c>
      <c r="Z105" s="55">
        <v>830108265</v>
      </c>
      <c r="AA105" s="51" t="s">
        <v>1578</v>
      </c>
      <c r="AB105" s="354">
        <v>83816</v>
      </c>
      <c r="AC105" s="92"/>
      <c r="AD105" s="50"/>
      <c r="AE105" s="74">
        <v>99064796</v>
      </c>
      <c r="AF105" s="50"/>
      <c r="AG105" s="50"/>
      <c r="AH105" s="50">
        <f t="shared" si="67"/>
        <v>99064796</v>
      </c>
      <c r="AI105" s="158" t="s">
        <v>2467</v>
      </c>
      <c r="AJ105" s="158" t="s">
        <v>2468</v>
      </c>
      <c r="AK105" s="158" t="s">
        <v>2469</v>
      </c>
      <c r="AL105" s="158" t="s">
        <v>1991</v>
      </c>
      <c r="AM105" s="348">
        <v>42478</v>
      </c>
      <c r="AN105" s="348">
        <v>42486</v>
      </c>
      <c r="AO105" s="348"/>
      <c r="AP105" s="348">
        <v>42735</v>
      </c>
      <c r="AQ105" s="29">
        <f>AP105-AN105</f>
        <v>249</v>
      </c>
      <c r="AR105" s="53"/>
      <c r="AS105" s="352"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806"/>
      <c r="CV105" s="50"/>
      <c r="CW105" s="221"/>
    </row>
    <row r="106" spans="1:101" s="52" customFormat="1" ht="76.5" hidden="1" x14ac:dyDescent="0.25">
      <c r="A106" s="354">
        <f t="shared" si="76"/>
        <v>73</v>
      </c>
      <c r="B106" s="347" t="s">
        <v>1888</v>
      </c>
      <c r="C106" s="278" t="s">
        <v>1923</v>
      </c>
      <c r="D106" s="235">
        <v>7</v>
      </c>
      <c r="E106" s="348">
        <v>42429</v>
      </c>
      <c r="F106" s="118" t="s">
        <v>1590</v>
      </c>
      <c r="G106" s="118" t="s">
        <v>1591</v>
      </c>
      <c r="H106" s="118"/>
      <c r="I106" s="121" t="s">
        <v>2250</v>
      </c>
      <c r="J106" s="207" t="s">
        <v>1924</v>
      </c>
      <c r="K106" s="349">
        <v>18</v>
      </c>
      <c r="L106" s="47" t="s">
        <v>1926</v>
      </c>
      <c r="M106" s="47" t="s">
        <v>1925</v>
      </c>
      <c r="N106" s="163">
        <v>549402759</v>
      </c>
      <c r="O106" s="350" t="s">
        <v>1927</v>
      </c>
      <c r="P106" s="351" t="s">
        <v>1531</v>
      </c>
      <c r="Q106" s="289" t="s">
        <v>1480</v>
      </c>
      <c r="R106" s="351" t="s">
        <v>1481</v>
      </c>
      <c r="S106" s="48"/>
      <c r="T106" s="49"/>
      <c r="U106" s="48"/>
      <c r="V106" s="193">
        <v>73</v>
      </c>
      <c r="W106" s="348">
        <v>42486</v>
      </c>
      <c r="X106" s="352" t="s">
        <v>1484</v>
      </c>
      <c r="Y106" s="46" t="s">
        <v>2175</v>
      </c>
      <c r="Z106" s="55">
        <v>830500329</v>
      </c>
      <c r="AA106" s="51" t="s">
        <v>1729</v>
      </c>
      <c r="AB106" s="349">
        <v>91716</v>
      </c>
      <c r="AC106" s="348"/>
      <c r="AD106" s="88"/>
      <c r="AE106" s="163">
        <v>549327329</v>
      </c>
      <c r="AF106" s="50"/>
      <c r="AG106" s="50"/>
      <c r="AH106" s="50">
        <f t="shared" si="67"/>
        <v>549327329</v>
      </c>
      <c r="AI106" s="158" t="s">
        <v>2470</v>
      </c>
      <c r="AJ106" s="158" t="s">
        <v>2471</v>
      </c>
      <c r="AK106" s="158" t="s">
        <v>2472</v>
      </c>
      <c r="AL106" s="158" t="s">
        <v>1461</v>
      </c>
      <c r="AM106" s="348">
        <v>42492</v>
      </c>
      <c r="AN106" s="348">
        <v>42492</v>
      </c>
      <c r="AO106" s="348"/>
      <c r="AP106" s="348">
        <v>42551</v>
      </c>
      <c r="AQ106" s="29">
        <f t="shared" ref="AQ106" si="109">AP106-AN106</f>
        <v>59</v>
      </c>
      <c r="AR106" s="29"/>
      <c r="AS106" s="352"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806"/>
      <c r="CV106" s="84">
        <f t="shared" ref="CV106" si="115">+CT106</f>
        <v>-364.40677966101697</v>
      </c>
      <c r="CW106" s="86" t="e">
        <f t="shared" ref="CW106" si="116">+CL106</f>
        <v>#REF!</v>
      </c>
    </row>
    <row r="107" spans="1:101" s="52" customFormat="1" ht="63.75" hidden="1" x14ac:dyDescent="0.25">
      <c r="A107" s="354">
        <f t="shared" si="76"/>
        <v>81</v>
      </c>
      <c r="B107" s="347" t="s">
        <v>1489</v>
      </c>
      <c r="C107" s="278" t="s">
        <v>1940</v>
      </c>
      <c r="D107" s="215" t="s">
        <v>1883</v>
      </c>
      <c r="E107" s="348">
        <v>42445</v>
      </c>
      <c r="F107" s="118" t="s">
        <v>1590</v>
      </c>
      <c r="G107" s="118" t="s">
        <v>1591</v>
      </c>
      <c r="H107" s="118"/>
      <c r="I107" s="121" t="s">
        <v>2250</v>
      </c>
      <c r="J107" s="46" t="s">
        <v>1941</v>
      </c>
      <c r="K107" s="354">
        <v>16</v>
      </c>
      <c r="L107" s="47" t="s">
        <v>1942</v>
      </c>
      <c r="M107" s="352" t="s">
        <v>1943</v>
      </c>
      <c r="N107" s="163">
        <v>216675000</v>
      </c>
      <c r="O107" s="350" t="s">
        <v>1944</v>
      </c>
      <c r="P107" s="351" t="s">
        <v>1531</v>
      </c>
      <c r="Q107" s="289" t="s">
        <v>1480</v>
      </c>
      <c r="R107" s="351" t="s">
        <v>1481</v>
      </c>
      <c r="S107" s="48"/>
      <c r="T107" s="49"/>
      <c r="U107" s="48"/>
      <c r="V107" s="193">
        <v>81</v>
      </c>
      <c r="W107" s="348">
        <v>42500</v>
      </c>
      <c r="X107" s="352" t="s">
        <v>1866</v>
      </c>
      <c r="Y107" s="46" t="s">
        <v>2294</v>
      </c>
      <c r="Z107" s="55">
        <v>9009673303</v>
      </c>
      <c r="AA107" s="51" t="s">
        <v>1578</v>
      </c>
      <c r="AB107" s="349">
        <v>98016</v>
      </c>
      <c r="AC107" s="348"/>
      <c r="AD107" s="29"/>
      <c r="AE107" s="158">
        <v>215264000</v>
      </c>
      <c r="AF107" s="50"/>
      <c r="AG107" s="50"/>
      <c r="AH107" s="50">
        <f t="shared" si="67"/>
        <v>215264000</v>
      </c>
      <c r="AI107" s="158" t="s">
        <v>2255</v>
      </c>
      <c r="AJ107" s="158" t="s">
        <v>2335</v>
      </c>
      <c r="AK107" s="158" t="s">
        <v>2336</v>
      </c>
      <c r="AL107" s="158" t="s">
        <v>2071</v>
      </c>
      <c r="AM107" s="348">
        <v>42502</v>
      </c>
      <c r="AN107" s="348"/>
      <c r="AO107" s="348"/>
      <c r="AP107" s="348">
        <v>42735</v>
      </c>
      <c r="AQ107" s="29">
        <f t="shared" si="9"/>
        <v>42735</v>
      </c>
      <c r="AR107" s="29"/>
      <c r="AS107" s="185" t="s">
        <v>1408</v>
      </c>
      <c r="AT107" s="291">
        <v>1087989085</v>
      </c>
      <c r="AU107" s="48"/>
      <c r="AV107" s="48"/>
      <c r="AW107" s="29"/>
      <c r="AX107" s="166"/>
      <c r="AY107" s="48"/>
      <c r="AZ107" s="29"/>
      <c r="BA107" s="47"/>
      <c r="BB107" s="351"/>
      <c r="BC107" s="29"/>
      <c r="BD107" s="29"/>
      <c r="BE107" s="48"/>
      <c r="BF107" s="29"/>
      <c r="BG107" s="97"/>
      <c r="BH107" s="97"/>
      <c r="BI107" s="50"/>
      <c r="BJ107" s="29"/>
      <c r="BK107" s="48"/>
      <c r="BL107" s="29"/>
      <c r="BM107" s="50">
        <f>+AF107</f>
        <v>0</v>
      </c>
      <c r="BN107" s="50">
        <f t="shared" si="10"/>
        <v>0</v>
      </c>
      <c r="BO107" s="50">
        <f>+AH107+BN107</f>
        <v>215264000</v>
      </c>
      <c r="BP107" s="351"/>
      <c r="BQ107" s="351"/>
      <c r="BR107" s="350"/>
      <c r="BS107" s="351"/>
      <c r="BT107" s="29"/>
      <c r="BU107" s="29"/>
      <c r="BV107" s="351"/>
      <c r="BW107" s="351"/>
      <c r="BX107" s="351"/>
      <c r="BY107" s="29"/>
      <c r="BZ107" s="92"/>
      <c r="CA107" s="92"/>
      <c r="CB107" s="351"/>
      <c r="CC107" s="351"/>
      <c r="CD107" s="351"/>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5"/>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4">
        <f t="shared" si="76"/>
        <v>86</v>
      </c>
      <c r="B109" s="347" t="s">
        <v>1489</v>
      </c>
      <c r="C109" s="279" t="s">
        <v>2075</v>
      </c>
      <c r="D109" s="212">
        <v>10</v>
      </c>
      <c r="E109" s="348">
        <v>42460</v>
      </c>
      <c r="F109" s="118" t="s">
        <v>1590</v>
      </c>
      <c r="G109" s="118" t="s">
        <v>1591</v>
      </c>
      <c r="H109" s="118"/>
      <c r="I109" s="121" t="s">
        <v>2250</v>
      </c>
      <c r="J109" s="353" t="s">
        <v>2076</v>
      </c>
      <c r="K109" s="349">
        <v>26</v>
      </c>
      <c r="L109" s="47" t="s">
        <v>2077</v>
      </c>
      <c r="M109" s="47" t="s">
        <v>2078</v>
      </c>
      <c r="N109" s="163">
        <v>117000000</v>
      </c>
      <c r="O109" s="350" t="s">
        <v>2079</v>
      </c>
      <c r="P109" s="351">
        <v>42458</v>
      </c>
      <c r="Q109" s="289" t="s">
        <v>1480</v>
      </c>
      <c r="R109" s="351" t="s">
        <v>1481</v>
      </c>
      <c r="S109" s="48"/>
      <c r="T109" s="49"/>
      <c r="U109" s="48"/>
      <c r="V109" s="193">
        <v>86</v>
      </c>
      <c r="W109" s="348">
        <v>42517</v>
      </c>
      <c r="X109" s="352" t="s">
        <v>1866</v>
      </c>
      <c r="Y109" s="46" t="s">
        <v>2332</v>
      </c>
      <c r="Z109" s="271">
        <v>800122811</v>
      </c>
      <c r="AA109" s="51" t="s">
        <v>1806</v>
      </c>
      <c r="AB109" s="349">
        <v>113116</v>
      </c>
      <c r="AC109" s="348" t="s">
        <v>2333</v>
      </c>
      <c r="AD109" s="29"/>
      <c r="AE109" s="272">
        <v>114924032</v>
      </c>
      <c r="AF109" s="50"/>
      <c r="AG109" s="50"/>
      <c r="AH109" s="50">
        <f t="shared" ref="AH109:AH149" si="117">+AE109+AF109</f>
        <v>114924032</v>
      </c>
      <c r="AI109" s="158" t="s">
        <v>2080</v>
      </c>
      <c r="AJ109" s="89" t="s">
        <v>2081</v>
      </c>
      <c r="AK109" s="348" t="s">
        <v>2082</v>
      </c>
      <c r="AL109" s="348" t="s">
        <v>2473</v>
      </c>
      <c r="AM109" s="348">
        <v>42522</v>
      </c>
      <c r="AN109" s="348">
        <v>42481</v>
      </c>
      <c r="AO109" s="348"/>
      <c r="AP109" s="348">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5"/>
      <c r="CV109" s="84">
        <f t="shared" ref="CV109" si="124">+CT109</f>
        <v>-85.714285714285708</v>
      </c>
      <c r="CW109" s="86" t="e">
        <f t="shared" ref="CW109" si="125">+CL109</f>
        <v>#REF!</v>
      </c>
    </row>
    <row r="110" spans="1:101" s="222" customFormat="1" ht="36.75" hidden="1" customHeight="1" x14ac:dyDescent="0.25">
      <c r="A110" s="354">
        <f t="shared" si="76"/>
        <v>87</v>
      </c>
      <c r="B110" s="279" t="s">
        <v>1609</v>
      </c>
      <c r="C110" s="279" t="s">
        <v>2046</v>
      </c>
      <c r="D110" s="226">
        <v>11</v>
      </c>
      <c r="E110" s="348">
        <v>42459</v>
      </c>
      <c r="F110" s="352" t="s">
        <v>1590</v>
      </c>
      <c r="G110" s="352" t="s">
        <v>1591</v>
      </c>
      <c r="H110" s="352"/>
      <c r="I110" s="121" t="s">
        <v>2250</v>
      </c>
      <c r="J110" s="28" t="s">
        <v>2047</v>
      </c>
      <c r="K110" s="349">
        <v>27</v>
      </c>
      <c r="L110" s="47">
        <v>321016</v>
      </c>
      <c r="M110" s="47" t="s">
        <v>2048</v>
      </c>
      <c r="N110" s="218">
        <v>56452825</v>
      </c>
      <c r="O110" s="76" t="s">
        <v>2049</v>
      </c>
      <c r="P110" s="92" t="s">
        <v>1531</v>
      </c>
      <c r="Q110" s="289" t="s">
        <v>1480</v>
      </c>
      <c r="R110" s="351" t="s">
        <v>1481</v>
      </c>
      <c r="S110" s="53"/>
      <c r="T110" s="76"/>
      <c r="U110" s="53"/>
      <c r="V110" s="193">
        <v>87</v>
      </c>
      <c r="W110" s="348">
        <v>42521</v>
      </c>
      <c r="X110" s="352" t="s">
        <v>1866</v>
      </c>
      <c r="Y110" s="46" t="s">
        <v>2337</v>
      </c>
      <c r="Z110" s="55">
        <v>800153993</v>
      </c>
      <c r="AA110" s="51" t="s">
        <v>1565</v>
      </c>
      <c r="AB110" s="354">
        <v>113516</v>
      </c>
      <c r="AC110" s="348">
        <v>42522</v>
      </c>
      <c r="AD110" s="50"/>
      <c r="AE110" s="74">
        <v>51901466</v>
      </c>
      <c r="AF110" s="50"/>
      <c r="AG110" s="50"/>
      <c r="AH110" s="50">
        <f t="shared" si="117"/>
        <v>51901466</v>
      </c>
      <c r="AI110" s="158" t="s">
        <v>2474</v>
      </c>
      <c r="AJ110" s="158" t="s">
        <v>2335</v>
      </c>
      <c r="AK110" s="158" t="s">
        <v>67</v>
      </c>
      <c r="AL110" s="158" t="s">
        <v>67</v>
      </c>
      <c r="AM110" s="348" t="s">
        <v>67</v>
      </c>
      <c r="AN110" s="348">
        <v>42522</v>
      </c>
      <c r="AO110" s="348"/>
      <c r="AP110" s="348">
        <v>42735</v>
      </c>
      <c r="AQ110" s="29">
        <f t="shared" si="9"/>
        <v>213</v>
      </c>
      <c r="AR110" s="53"/>
      <c r="AS110" s="352"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4">
        <f t="shared" si="76"/>
        <v>7263</v>
      </c>
      <c r="B111" s="347" t="s">
        <v>2094</v>
      </c>
      <c r="C111" s="278" t="s">
        <v>2095</v>
      </c>
      <c r="D111" s="215" t="s">
        <v>2096</v>
      </c>
      <c r="E111" s="348">
        <v>42440</v>
      </c>
      <c r="F111" s="352" t="s">
        <v>1590</v>
      </c>
      <c r="G111" s="118" t="s">
        <v>1873</v>
      </c>
      <c r="H111" s="118"/>
      <c r="I111" s="352" t="s">
        <v>1972</v>
      </c>
      <c r="J111" s="353" t="s">
        <v>2097</v>
      </c>
      <c r="K111" s="349" t="s">
        <v>2098</v>
      </c>
      <c r="L111" s="47">
        <v>91111703</v>
      </c>
      <c r="M111" s="185" t="s">
        <v>2099</v>
      </c>
      <c r="N111" s="163">
        <v>4485922</v>
      </c>
      <c r="O111" s="29" t="s">
        <v>2580</v>
      </c>
      <c r="P111" s="29" t="s">
        <v>1939</v>
      </c>
      <c r="Q111" s="289" t="s">
        <v>1480</v>
      </c>
      <c r="R111" s="351" t="s">
        <v>1481</v>
      </c>
      <c r="S111" s="48"/>
      <c r="T111" s="49"/>
      <c r="U111" s="48"/>
      <c r="V111" s="193">
        <v>7263</v>
      </c>
      <c r="W111" s="348">
        <v>42440</v>
      </c>
      <c r="X111" s="352" t="s">
        <v>1866</v>
      </c>
      <c r="Y111" s="46" t="s">
        <v>2100</v>
      </c>
      <c r="Z111" s="55">
        <v>4137729</v>
      </c>
      <c r="AA111" s="51" t="s">
        <v>1729</v>
      </c>
      <c r="AB111" s="349">
        <v>57716</v>
      </c>
      <c r="AC111" s="348">
        <v>42440</v>
      </c>
      <c r="AD111" s="29"/>
      <c r="AE111" s="29">
        <v>4485922</v>
      </c>
      <c r="AF111" s="50"/>
      <c r="AG111" s="50"/>
      <c r="AH111" s="50">
        <f t="shared" si="117"/>
        <v>4485922</v>
      </c>
      <c r="AI111" s="158" t="s">
        <v>22</v>
      </c>
      <c r="AJ111" s="158" t="s">
        <v>67</v>
      </c>
      <c r="AK111" s="158" t="s">
        <v>67</v>
      </c>
      <c r="AL111" s="158" t="s">
        <v>67</v>
      </c>
      <c r="AM111" s="348" t="s">
        <v>67</v>
      </c>
      <c r="AN111" s="348">
        <v>42440</v>
      </c>
      <c r="AO111" s="348"/>
      <c r="AP111" s="348">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4">
        <f t="shared" si="76"/>
        <v>7264</v>
      </c>
      <c r="B112" s="347" t="s">
        <v>2094</v>
      </c>
      <c r="C112" s="278" t="s">
        <v>2101</v>
      </c>
      <c r="D112" s="235" t="s">
        <v>2102</v>
      </c>
      <c r="E112" s="348">
        <v>42440</v>
      </c>
      <c r="F112" s="352" t="s">
        <v>1590</v>
      </c>
      <c r="G112" s="118" t="s">
        <v>1873</v>
      </c>
      <c r="H112" s="118"/>
      <c r="I112" s="352" t="s">
        <v>1972</v>
      </c>
      <c r="J112" s="353" t="s">
        <v>2097</v>
      </c>
      <c r="K112" s="349" t="s">
        <v>2098</v>
      </c>
      <c r="L112" s="47">
        <v>91111703</v>
      </c>
      <c r="M112" s="185" t="s">
        <v>2099</v>
      </c>
      <c r="N112" s="163">
        <v>730800</v>
      </c>
      <c r="O112" s="29" t="s">
        <v>2581</v>
      </c>
      <c r="P112" s="29" t="s">
        <v>1939</v>
      </c>
      <c r="Q112" s="289" t="s">
        <v>1480</v>
      </c>
      <c r="R112" s="351" t="s">
        <v>1481</v>
      </c>
      <c r="S112" s="48"/>
      <c r="T112" s="49"/>
      <c r="U112" s="48"/>
      <c r="V112" s="193">
        <v>7264</v>
      </c>
      <c r="W112" s="348">
        <v>42440</v>
      </c>
      <c r="X112" s="352" t="s">
        <v>1866</v>
      </c>
      <c r="Y112" s="46" t="s">
        <v>2103</v>
      </c>
      <c r="Z112" s="55">
        <v>805022296</v>
      </c>
      <c r="AA112" s="51" t="s">
        <v>1883</v>
      </c>
      <c r="AB112" s="349">
        <v>57816</v>
      </c>
      <c r="AC112" s="348">
        <v>42440</v>
      </c>
      <c r="AD112" s="29"/>
      <c r="AE112" s="29">
        <v>730800</v>
      </c>
      <c r="AF112" s="50"/>
      <c r="AG112" s="50"/>
      <c r="AH112" s="50">
        <f t="shared" si="117"/>
        <v>730800</v>
      </c>
      <c r="AI112" s="158" t="s">
        <v>22</v>
      </c>
      <c r="AJ112" s="158" t="s">
        <v>67</v>
      </c>
      <c r="AK112" s="158" t="s">
        <v>67</v>
      </c>
      <c r="AL112" s="158" t="s">
        <v>67</v>
      </c>
      <c r="AM112" s="348" t="s">
        <v>67</v>
      </c>
      <c r="AN112" s="348">
        <v>42440</v>
      </c>
      <c r="AO112" s="348"/>
      <c r="AP112" s="348">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4">
        <f t="shared" si="76"/>
        <v>7265</v>
      </c>
      <c r="B113" s="347" t="s">
        <v>2094</v>
      </c>
      <c r="C113" s="278" t="s">
        <v>2104</v>
      </c>
      <c r="D113" s="235">
        <v>14864</v>
      </c>
      <c r="E113" s="348">
        <v>42440</v>
      </c>
      <c r="F113" s="352" t="s">
        <v>1590</v>
      </c>
      <c r="G113" s="118" t="s">
        <v>1873</v>
      </c>
      <c r="H113" s="118"/>
      <c r="I113" s="352" t="s">
        <v>1972</v>
      </c>
      <c r="J113" s="353" t="s">
        <v>2097</v>
      </c>
      <c r="K113" s="349" t="s">
        <v>2098</v>
      </c>
      <c r="L113" s="47">
        <v>91111703</v>
      </c>
      <c r="M113" s="185" t="s">
        <v>2099</v>
      </c>
      <c r="N113" s="163">
        <v>556800</v>
      </c>
      <c r="O113" s="172">
        <v>17816</v>
      </c>
      <c r="P113" s="29" t="s">
        <v>1939</v>
      </c>
      <c r="Q113" s="289" t="s">
        <v>1480</v>
      </c>
      <c r="R113" s="351" t="s">
        <v>1481</v>
      </c>
      <c r="S113" s="48"/>
      <c r="T113" s="49"/>
      <c r="U113" s="48"/>
      <c r="V113" s="193">
        <v>7265</v>
      </c>
      <c r="W113" s="348">
        <v>42440</v>
      </c>
      <c r="X113" s="352" t="s">
        <v>1866</v>
      </c>
      <c r="Y113" s="46" t="s">
        <v>2103</v>
      </c>
      <c r="Z113" s="55">
        <v>805022296</v>
      </c>
      <c r="AA113" s="51" t="s">
        <v>1883</v>
      </c>
      <c r="AB113" s="349">
        <v>57916</v>
      </c>
      <c r="AC113" s="348">
        <v>42440</v>
      </c>
      <c r="AD113" s="29"/>
      <c r="AE113" s="29">
        <v>556800</v>
      </c>
      <c r="AF113" s="50"/>
      <c r="AG113" s="50"/>
      <c r="AH113" s="50">
        <f t="shared" si="117"/>
        <v>556800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7266</v>
      </c>
      <c r="B114" s="347" t="s">
        <v>2094</v>
      </c>
      <c r="C114" s="278" t="s">
        <v>2105</v>
      </c>
      <c r="D114" s="235">
        <v>14863</v>
      </c>
      <c r="E114" s="348">
        <v>42440</v>
      </c>
      <c r="F114" s="352" t="s">
        <v>1590</v>
      </c>
      <c r="G114" s="118" t="s">
        <v>1873</v>
      </c>
      <c r="H114" s="118"/>
      <c r="I114" s="352" t="s">
        <v>1972</v>
      </c>
      <c r="J114" s="353" t="s">
        <v>2097</v>
      </c>
      <c r="K114" s="349" t="s">
        <v>2098</v>
      </c>
      <c r="L114" s="47">
        <v>91111703</v>
      </c>
      <c r="M114" s="185" t="s">
        <v>2099</v>
      </c>
      <c r="N114" s="163">
        <v>1448701</v>
      </c>
      <c r="O114" s="172">
        <v>17816</v>
      </c>
      <c r="P114" s="29" t="s">
        <v>1939</v>
      </c>
      <c r="Q114" s="289" t="s">
        <v>1480</v>
      </c>
      <c r="R114" s="351" t="s">
        <v>1481</v>
      </c>
      <c r="S114" s="48"/>
      <c r="T114" s="49"/>
      <c r="U114" s="48"/>
      <c r="V114" s="193">
        <v>7266</v>
      </c>
      <c r="W114" s="348">
        <v>42440</v>
      </c>
      <c r="X114" s="352" t="s">
        <v>1866</v>
      </c>
      <c r="Y114" s="46" t="s">
        <v>2100</v>
      </c>
      <c r="Z114" s="55">
        <v>4137729</v>
      </c>
      <c r="AA114" s="51" t="s">
        <v>1729</v>
      </c>
      <c r="AB114" s="349">
        <v>58116</v>
      </c>
      <c r="AC114" s="348">
        <v>42440</v>
      </c>
      <c r="AD114" s="29"/>
      <c r="AE114" s="29">
        <v>1448701</v>
      </c>
      <c r="AF114" s="50"/>
      <c r="AG114" s="50"/>
      <c r="AH114" s="50">
        <f t="shared" si="117"/>
        <v>1448701</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7267</v>
      </c>
      <c r="B115" s="347" t="s">
        <v>2094</v>
      </c>
      <c r="C115" s="278" t="s">
        <v>2106</v>
      </c>
      <c r="D115" s="235">
        <v>14862</v>
      </c>
      <c r="E115" s="348">
        <v>42440</v>
      </c>
      <c r="F115" s="352" t="s">
        <v>1590</v>
      </c>
      <c r="G115" s="118" t="s">
        <v>1873</v>
      </c>
      <c r="H115" s="118"/>
      <c r="I115" s="352" t="s">
        <v>1972</v>
      </c>
      <c r="J115" s="353" t="s">
        <v>2097</v>
      </c>
      <c r="K115" s="349" t="s">
        <v>2098</v>
      </c>
      <c r="L115" s="47">
        <v>91111703</v>
      </c>
      <c r="M115" s="185" t="s">
        <v>2099</v>
      </c>
      <c r="N115" s="163">
        <v>2232903</v>
      </c>
      <c r="O115" s="172" t="s">
        <v>2582</v>
      </c>
      <c r="P115" s="29" t="s">
        <v>1939</v>
      </c>
      <c r="Q115" s="289" t="s">
        <v>1480</v>
      </c>
      <c r="R115" s="351" t="s">
        <v>1481</v>
      </c>
      <c r="S115" s="48"/>
      <c r="T115" s="49"/>
      <c r="U115" s="48"/>
      <c r="V115" s="193">
        <v>7267</v>
      </c>
      <c r="W115" s="348">
        <v>42440</v>
      </c>
      <c r="X115" s="352" t="s">
        <v>1866</v>
      </c>
      <c r="Y115" s="46" t="s">
        <v>2100</v>
      </c>
      <c r="Z115" s="55">
        <v>4137729</v>
      </c>
      <c r="AA115" s="51" t="s">
        <v>1729</v>
      </c>
      <c r="AB115" s="349">
        <v>58216</v>
      </c>
      <c r="AC115" s="348">
        <v>42440</v>
      </c>
      <c r="AD115" s="29"/>
      <c r="AE115" s="29">
        <v>2232903</v>
      </c>
      <c r="AF115" s="50"/>
      <c r="AG115" s="50"/>
      <c r="AH115" s="50">
        <f t="shared" si="117"/>
        <v>2232903</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7268</v>
      </c>
      <c r="B116" s="347" t="s">
        <v>2094</v>
      </c>
      <c r="C116" s="278" t="s">
        <v>2106</v>
      </c>
      <c r="D116" s="235">
        <v>14861</v>
      </c>
      <c r="E116" s="348">
        <v>42440</v>
      </c>
      <c r="F116" s="352" t="s">
        <v>1590</v>
      </c>
      <c r="G116" s="118" t="s">
        <v>1873</v>
      </c>
      <c r="H116" s="118"/>
      <c r="I116" s="352" t="s">
        <v>1972</v>
      </c>
      <c r="J116" s="353" t="s">
        <v>2097</v>
      </c>
      <c r="K116" s="349" t="s">
        <v>2098</v>
      </c>
      <c r="L116" s="47">
        <v>91111703</v>
      </c>
      <c r="M116" s="185" t="s">
        <v>2099</v>
      </c>
      <c r="N116" s="163">
        <v>2565920</v>
      </c>
      <c r="O116" s="172">
        <v>17616</v>
      </c>
      <c r="P116" s="29" t="s">
        <v>1939</v>
      </c>
      <c r="Q116" s="289" t="s">
        <v>1480</v>
      </c>
      <c r="R116" s="351" t="s">
        <v>1481</v>
      </c>
      <c r="S116" s="48"/>
      <c r="T116" s="49"/>
      <c r="U116" s="48"/>
      <c r="V116" s="193">
        <v>7268</v>
      </c>
      <c r="W116" s="348">
        <v>42440</v>
      </c>
      <c r="X116" s="352" t="s">
        <v>1866</v>
      </c>
      <c r="Y116" s="46" t="s">
        <v>2103</v>
      </c>
      <c r="Z116" s="55">
        <v>805022296</v>
      </c>
      <c r="AA116" s="51" t="s">
        <v>1883</v>
      </c>
      <c r="AB116" s="349">
        <v>58016</v>
      </c>
      <c r="AC116" s="348">
        <v>42440</v>
      </c>
      <c r="AD116" s="29"/>
      <c r="AE116" s="29">
        <v>2565920</v>
      </c>
      <c r="AF116" s="50"/>
      <c r="AG116" s="50"/>
      <c r="AH116" s="50">
        <f t="shared" si="117"/>
        <v>2565920</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7278</v>
      </c>
      <c r="B117" s="347" t="s">
        <v>2094</v>
      </c>
      <c r="C117" s="278" t="s">
        <v>2107</v>
      </c>
      <c r="D117" s="235">
        <v>14860</v>
      </c>
      <c r="E117" s="348">
        <v>42440</v>
      </c>
      <c r="F117" s="352" t="s">
        <v>1590</v>
      </c>
      <c r="G117" s="118" t="s">
        <v>1873</v>
      </c>
      <c r="H117" s="118"/>
      <c r="I117" s="352" t="s">
        <v>1972</v>
      </c>
      <c r="J117" s="353" t="s">
        <v>2097</v>
      </c>
      <c r="K117" s="349" t="s">
        <v>2098</v>
      </c>
      <c r="L117" s="47">
        <v>91111703</v>
      </c>
      <c r="M117" s="185" t="s">
        <v>2099</v>
      </c>
      <c r="N117" s="163">
        <v>3572800</v>
      </c>
      <c r="O117" s="172">
        <v>17516</v>
      </c>
      <c r="P117" s="29" t="s">
        <v>1939</v>
      </c>
      <c r="Q117" s="289" t="s">
        <v>1480</v>
      </c>
      <c r="R117" s="351" t="s">
        <v>1481</v>
      </c>
      <c r="S117" s="48"/>
      <c r="T117" s="49"/>
      <c r="U117" s="48"/>
      <c r="V117" s="193">
        <v>7278</v>
      </c>
      <c r="W117" s="348">
        <v>42440</v>
      </c>
      <c r="X117" s="352" t="s">
        <v>1866</v>
      </c>
      <c r="Y117" s="46" t="s">
        <v>2103</v>
      </c>
      <c r="Z117" s="55">
        <v>805022296</v>
      </c>
      <c r="AA117" s="51" t="s">
        <v>1883</v>
      </c>
      <c r="AB117" s="349">
        <v>58316</v>
      </c>
      <c r="AC117" s="348">
        <v>42440</v>
      </c>
      <c r="AD117" s="29"/>
      <c r="AE117" s="29">
        <v>3572800</v>
      </c>
      <c r="AF117" s="50"/>
      <c r="AG117" s="50"/>
      <c r="AH117" s="50">
        <f t="shared" si="117"/>
        <v>3572800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4">
        <f t="shared" si="76"/>
        <v>75</v>
      </c>
      <c r="B118" s="278" t="s">
        <v>1609</v>
      </c>
      <c r="C118" s="278" t="s">
        <v>2614</v>
      </c>
      <c r="D118" s="217">
        <v>70</v>
      </c>
      <c r="E118" s="348">
        <v>42471</v>
      </c>
      <c r="F118" s="352" t="s">
        <v>1499</v>
      </c>
      <c r="G118" s="352" t="s">
        <v>1659</v>
      </c>
      <c r="H118" s="352"/>
      <c r="I118" s="352" t="s">
        <v>2257</v>
      </c>
      <c r="J118" s="28" t="s">
        <v>2122</v>
      </c>
      <c r="K118" s="349">
        <v>141</v>
      </c>
      <c r="L118" s="47">
        <v>78131602</v>
      </c>
      <c r="M118" s="47" t="s">
        <v>2123</v>
      </c>
      <c r="N118" s="218">
        <v>1067450134</v>
      </c>
      <c r="O118" s="76" t="s">
        <v>2124</v>
      </c>
      <c r="P118" s="184" t="s">
        <v>1637</v>
      </c>
      <c r="Q118" s="289" t="s">
        <v>1480</v>
      </c>
      <c r="R118" s="351" t="s">
        <v>1481</v>
      </c>
      <c r="S118" s="53"/>
      <c r="T118" s="76"/>
      <c r="U118" s="53"/>
      <c r="V118" s="193">
        <v>75</v>
      </c>
      <c r="W118" s="348">
        <v>42488</v>
      </c>
      <c r="X118" s="352" t="s">
        <v>1484</v>
      </c>
      <c r="Y118" s="46" t="s">
        <v>2125</v>
      </c>
      <c r="Z118" s="115">
        <v>900062917</v>
      </c>
      <c r="AA118" s="51" t="s">
        <v>1839</v>
      </c>
      <c r="AB118" s="354">
        <v>92716</v>
      </c>
      <c r="AC118" s="92"/>
      <c r="AD118" s="50"/>
      <c r="AE118" s="74">
        <v>1067450134</v>
      </c>
      <c r="AF118" s="50"/>
      <c r="AG118" s="50"/>
      <c r="AH118" s="50">
        <f t="shared" si="117"/>
        <v>1067450134</v>
      </c>
      <c r="AI118" s="158" t="s">
        <v>2475</v>
      </c>
      <c r="AJ118" s="158" t="s">
        <v>2335</v>
      </c>
      <c r="AK118" s="158" t="s">
        <v>67</v>
      </c>
      <c r="AL118" s="158" t="s">
        <v>67</v>
      </c>
      <c r="AM118" s="348" t="s">
        <v>67</v>
      </c>
      <c r="AN118" s="348">
        <v>42489</v>
      </c>
      <c r="AO118" s="348"/>
      <c r="AP118" s="348">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4">
        <f t="shared" si="76"/>
        <v>70</v>
      </c>
      <c r="B119" s="278" t="s">
        <v>1609</v>
      </c>
      <c r="C119" s="278" t="s">
        <v>2476</v>
      </c>
      <c r="D119" s="217">
        <v>71</v>
      </c>
      <c r="E119" s="348">
        <v>42478</v>
      </c>
      <c r="F119" s="352" t="s">
        <v>1499</v>
      </c>
      <c r="G119" s="45" t="s">
        <v>1525</v>
      </c>
      <c r="H119" s="45"/>
      <c r="I119" s="46" t="s">
        <v>2257</v>
      </c>
      <c r="J119" s="28" t="s">
        <v>2126</v>
      </c>
      <c r="K119" s="349">
        <v>258</v>
      </c>
      <c r="L119" s="47">
        <v>801616</v>
      </c>
      <c r="M119" s="47" t="s">
        <v>2127</v>
      </c>
      <c r="N119" s="218">
        <v>20000000</v>
      </c>
      <c r="O119" s="76" t="s">
        <v>2128</v>
      </c>
      <c r="P119" s="184" t="s">
        <v>1487</v>
      </c>
      <c r="Q119" s="289" t="s">
        <v>1480</v>
      </c>
      <c r="R119" s="351" t="s">
        <v>1481</v>
      </c>
      <c r="S119" s="53"/>
      <c r="T119" s="76"/>
      <c r="U119" s="53"/>
      <c r="V119" s="193">
        <v>70</v>
      </c>
      <c r="W119" s="348">
        <v>42480</v>
      </c>
      <c r="X119" s="352" t="s">
        <v>1484</v>
      </c>
      <c r="Y119" s="367" t="s">
        <v>2129</v>
      </c>
      <c r="Z119" s="115">
        <v>1152447287</v>
      </c>
      <c r="AA119" s="51"/>
      <c r="AB119" s="354">
        <v>85416</v>
      </c>
      <c r="AC119" s="92"/>
      <c r="AD119" s="369">
        <v>2500000</v>
      </c>
      <c r="AE119" s="74">
        <v>20000000</v>
      </c>
      <c r="AF119" s="50"/>
      <c r="AG119" s="50"/>
      <c r="AH119" s="369">
        <f t="shared" si="117"/>
        <v>20000000</v>
      </c>
      <c r="AI119" s="158" t="s">
        <v>22</v>
      </c>
      <c r="AJ119" s="158" t="s">
        <v>67</v>
      </c>
      <c r="AK119" s="158" t="s">
        <v>67</v>
      </c>
      <c r="AL119" s="158" t="s">
        <v>67</v>
      </c>
      <c r="AM119" s="348" t="s">
        <v>67</v>
      </c>
      <c r="AN119" s="348">
        <v>42480</v>
      </c>
      <c r="AO119" s="348"/>
      <c r="AP119" s="348">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5"/>
    </row>
    <row r="120" spans="1:126" ht="80.25" customHeight="1" x14ac:dyDescent="0.25">
      <c r="A120" s="354">
        <f t="shared" si="76"/>
        <v>69</v>
      </c>
      <c r="B120" s="278" t="s">
        <v>1610</v>
      </c>
      <c r="C120" s="278" t="s">
        <v>2477</v>
      </c>
      <c r="D120" s="217">
        <v>72</v>
      </c>
      <c r="E120" s="348">
        <v>42478</v>
      </c>
      <c r="F120" s="352" t="s">
        <v>1499</v>
      </c>
      <c r="G120" s="45" t="s">
        <v>1525</v>
      </c>
      <c r="H120" s="45"/>
      <c r="I120" s="46" t="s">
        <v>2257</v>
      </c>
      <c r="J120" s="28" t="s">
        <v>2126</v>
      </c>
      <c r="K120" s="349">
        <v>259</v>
      </c>
      <c r="L120" s="47">
        <v>801616</v>
      </c>
      <c r="M120" s="47" t="s">
        <v>2127</v>
      </c>
      <c r="N120" s="218">
        <v>20000000</v>
      </c>
      <c r="O120" s="76" t="s">
        <v>2130</v>
      </c>
      <c r="P120" s="184" t="s">
        <v>1487</v>
      </c>
      <c r="Q120" s="289" t="s">
        <v>1480</v>
      </c>
      <c r="R120" s="351" t="s">
        <v>1481</v>
      </c>
      <c r="S120" s="53"/>
      <c r="T120" s="76"/>
      <c r="U120" s="53"/>
      <c r="V120" s="193">
        <v>69</v>
      </c>
      <c r="W120" s="348">
        <v>42480</v>
      </c>
      <c r="X120" s="352" t="s">
        <v>1484</v>
      </c>
      <c r="Y120" s="367" t="s">
        <v>2131</v>
      </c>
      <c r="Z120" s="115">
        <v>1032429194</v>
      </c>
      <c r="AA120" s="51"/>
      <c r="AB120" s="354">
        <v>84816</v>
      </c>
      <c r="AC120" s="92">
        <v>42480</v>
      </c>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52.5" hidden="1" customHeight="1" x14ac:dyDescent="0.25">
      <c r="A121" s="354">
        <f t="shared" si="76"/>
        <v>79</v>
      </c>
      <c r="B121" s="278" t="s">
        <v>1610</v>
      </c>
      <c r="C121" s="278" t="s">
        <v>2478</v>
      </c>
      <c r="D121" s="212">
        <v>73</v>
      </c>
      <c r="E121" s="348">
        <v>42481</v>
      </c>
      <c r="F121" s="352" t="s">
        <v>1499</v>
      </c>
      <c r="G121" s="352" t="s">
        <v>1526</v>
      </c>
      <c r="H121" s="352"/>
      <c r="I121" s="30" t="s">
        <v>212</v>
      </c>
      <c r="J121" s="225" t="s">
        <v>2132</v>
      </c>
      <c r="K121" s="349">
        <v>172</v>
      </c>
      <c r="L121" s="47">
        <v>821119</v>
      </c>
      <c r="M121" s="47" t="s">
        <v>2133</v>
      </c>
      <c r="N121" s="218">
        <v>328000</v>
      </c>
      <c r="O121" s="76" t="s">
        <v>2134</v>
      </c>
      <c r="P121" s="184" t="s">
        <v>1803</v>
      </c>
      <c r="Q121" s="289" t="s">
        <v>1480</v>
      </c>
      <c r="R121" s="351" t="s">
        <v>1481</v>
      </c>
      <c r="S121" s="53"/>
      <c r="T121" s="76"/>
      <c r="U121" s="53"/>
      <c r="V121" s="193">
        <v>79</v>
      </c>
      <c r="W121" s="348">
        <v>42496</v>
      </c>
      <c r="X121" s="352" t="s">
        <v>1484</v>
      </c>
      <c r="Y121" s="46" t="s">
        <v>2135</v>
      </c>
      <c r="Z121" s="115">
        <v>860007590</v>
      </c>
      <c r="AA121" s="51" t="s">
        <v>1895</v>
      </c>
      <c r="AB121" s="354">
        <v>95016</v>
      </c>
      <c r="AC121" s="92">
        <v>42496</v>
      </c>
      <c r="AD121" s="50"/>
      <c r="AE121" s="74">
        <v>328000</v>
      </c>
      <c r="AF121" s="50"/>
      <c r="AG121" s="50"/>
      <c r="AH121" s="50">
        <f t="shared" si="117"/>
        <v>328000</v>
      </c>
      <c r="AI121" s="158" t="s">
        <v>22</v>
      </c>
      <c r="AJ121" s="158" t="s">
        <v>67</v>
      </c>
      <c r="AK121" s="158" t="s">
        <v>67</v>
      </c>
      <c r="AL121" s="158" t="s">
        <v>67</v>
      </c>
      <c r="AM121" s="348" t="s">
        <v>67</v>
      </c>
      <c r="AN121" s="348">
        <v>42503</v>
      </c>
      <c r="AO121" s="348"/>
      <c r="AP121" s="348">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4">
        <f t="shared" si="76"/>
        <v>97</v>
      </c>
      <c r="B122" s="278" t="s">
        <v>1610</v>
      </c>
      <c r="C122" s="279" t="s">
        <v>2615</v>
      </c>
      <c r="D122" s="217">
        <v>74</v>
      </c>
      <c r="E122" s="348">
        <v>42481</v>
      </c>
      <c r="F122" s="352" t="s">
        <v>1499</v>
      </c>
      <c r="G122" s="352" t="s">
        <v>1526</v>
      </c>
      <c r="H122" s="352"/>
      <c r="I122" s="30" t="s">
        <v>212</v>
      </c>
      <c r="J122" s="28" t="s">
        <v>2144</v>
      </c>
      <c r="K122" s="349">
        <v>261</v>
      </c>
      <c r="L122" s="47" t="s">
        <v>1528</v>
      </c>
      <c r="M122" s="47" t="s">
        <v>1529</v>
      </c>
      <c r="N122" s="218">
        <v>16692864</v>
      </c>
      <c r="O122" s="76" t="s">
        <v>2153</v>
      </c>
      <c r="P122" s="184" t="s">
        <v>1531</v>
      </c>
      <c r="Q122" s="289" t="s">
        <v>1480</v>
      </c>
      <c r="R122" s="351" t="s">
        <v>1481</v>
      </c>
      <c r="S122" s="53"/>
      <c r="T122" s="76"/>
      <c r="U122" s="53"/>
      <c r="V122" s="193">
        <v>97</v>
      </c>
      <c r="W122" s="348">
        <v>42535</v>
      </c>
      <c r="X122" s="352" t="s">
        <v>1484</v>
      </c>
      <c r="Y122" s="46" t="s">
        <v>2154</v>
      </c>
      <c r="Z122" s="115">
        <v>830035246</v>
      </c>
      <c r="AA122" s="51" t="s">
        <v>1565</v>
      </c>
      <c r="AB122" s="354">
        <v>119416</v>
      </c>
      <c r="AC122" s="92"/>
      <c r="AD122" s="50"/>
      <c r="AE122" s="74">
        <v>16692864</v>
      </c>
      <c r="AF122" s="50"/>
      <c r="AG122" s="50"/>
      <c r="AH122" s="50">
        <f t="shared" si="117"/>
        <v>16692864</v>
      </c>
      <c r="AI122" s="158" t="s">
        <v>2438</v>
      </c>
      <c r="AJ122" s="254">
        <v>0.1</v>
      </c>
      <c r="AK122" s="158" t="s">
        <v>67</v>
      </c>
      <c r="AL122" s="158" t="s">
        <v>67</v>
      </c>
      <c r="AM122" s="348" t="s">
        <v>67</v>
      </c>
      <c r="AN122" s="348">
        <v>42535</v>
      </c>
      <c r="AO122" s="348"/>
      <c r="AP122" s="348">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4">
        <f t="shared" si="76"/>
        <v>84</v>
      </c>
      <c r="B123" s="44" t="s">
        <v>2792</v>
      </c>
      <c r="C123" s="279" t="s">
        <v>2479</v>
      </c>
      <c r="D123" s="217">
        <v>75</v>
      </c>
      <c r="E123" s="348">
        <v>42482</v>
      </c>
      <c r="F123" s="352" t="s">
        <v>1499</v>
      </c>
      <c r="G123" s="352" t="s">
        <v>1526</v>
      </c>
      <c r="H123" s="352"/>
      <c r="I123" s="121" t="s">
        <v>2250</v>
      </c>
      <c r="J123" s="28" t="s">
        <v>2145</v>
      </c>
      <c r="K123" s="349">
        <v>31</v>
      </c>
      <c r="L123" s="47" t="s">
        <v>2155</v>
      </c>
      <c r="M123" s="47" t="s">
        <v>2156</v>
      </c>
      <c r="N123" s="218">
        <v>456365895</v>
      </c>
      <c r="O123" s="76" t="s">
        <v>2157</v>
      </c>
      <c r="P123" s="184" t="s">
        <v>1531</v>
      </c>
      <c r="Q123" s="289" t="s">
        <v>1480</v>
      </c>
      <c r="R123" s="351" t="s">
        <v>1481</v>
      </c>
      <c r="S123" s="53"/>
      <c r="T123" s="76"/>
      <c r="U123" s="53"/>
      <c r="V123" s="193">
        <v>84</v>
      </c>
      <c r="W123" s="348">
        <v>42515</v>
      </c>
      <c r="X123" s="352" t="s">
        <v>2338</v>
      </c>
      <c r="Y123" s="46" t="s">
        <v>2158</v>
      </c>
      <c r="Z123" s="115">
        <v>900387076</v>
      </c>
      <c r="AA123" s="51" t="s">
        <v>2065</v>
      </c>
      <c r="AB123" s="354">
        <v>112916</v>
      </c>
      <c r="AC123" s="92"/>
      <c r="AD123" s="50"/>
      <c r="AE123" s="74">
        <v>456365895</v>
      </c>
      <c r="AF123" s="50"/>
      <c r="AG123" s="50"/>
      <c r="AH123" s="50">
        <f t="shared" si="117"/>
        <v>456365895</v>
      </c>
      <c r="AI123" s="158" t="s">
        <v>2255</v>
      </c>
      <c r="AJ123" s="158" t="s">
        <v>2335</v>
      </c>
      <c r="AK123" s="158" t="s">
        <v>67</v>
      </c>
      <c r="AL123" s="158" t="s">
        <v>67</v>
      </c>
      <c r="AM123" s="348" t="s">
        <v>67</v>
      </c>
      <c r="AN123" s="348">
        <v>42515</v>
      </c>
      <c r="AO123" s="348"/>
      <c r="AP123" s="348">
        <v>42575</v>
      </c>
      <c r="AQ123" s="29">
        <f t="shared" si="140"/>
        <v>60</v>
      </c>
      <c r="AR123" s="53"/>
      <c r="AS123" s="352"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4">
        <f t="shared" si="76"/>
        <v>80</v>
      </c>
      <c r="B124" s="44" t="s">
        <v>2792</v>
      </c>
      <c r="C124" s="279" t="s">
        <v>2480</v>
      </c>
      <c r="D124" s="217">
        <v>76</v>
      </c>
      <c r="E124" s="348">
        <v>42486</v>
      </c>
      <c r="F124" s="352" t="s">
        <v>1499</v>
      </c>
      <c r="G124" s="45" t="s">
        <v>1525</v>
      </c>
      <c r="H124" s="45"/>
      <c r="I124" s="46" t="s">
        <v>2257</v>
      </c>
      <c r="J124" s="28" t="s">
        <v>2146</v>
      </c>
      <c r="K124" s="349">
        <v>260</v>
      </c>
      <c r="L124" s="47">
        <v>801615</v>
      </c>
      <c r="M124" s="47" t="s">
        <v>2160</v>
      </c>
      <c r="N124" s="218">
        <v>20000000</v>
      </c>
      <c r="O124" s="76" t="s">
        <v>2161</v>
      </c>
      <c r="P124" s="184" t="s">
        <v>2162</v>
      </c>
      <c r="Q124" s="289" t="s">
        <v>1480</v>
      </c>
      <c r="R124" s="351" t="s">
        <v>1481</v>
      </c>
      <c r="S124" s="53"/>
      <c r="T124" s="76"/>
      <c r="U124" s="53"/>
      <c r="V124" s="193">
        <v>80</v>
      </c>
      <c r="W124" s="348">
        <v>42500</v>
      </c>
      <c r="X124" s="352" t="s">
        <v>1484</v>
      </c>
      <c r="Y124" s="367" t="s">
        <v>2163</v>
      </c>
      <c r="Z124" s="115">
        <v>1015409282</v>
      </c>
      <c r="AA124" s="51"/>
      <c r="AB124" s="354">
        <v>96216</v>
      </c>
      <c r="AC124" s="92"/>
      <c r="AD124" s="369">
        <v>2500000</v>
      </c>
      <c r="AE124" s="74">
        <v>20000000</v>
      </c>
      <c r="AF124" s="50"/>
      <c r="AG124" s="50"/>
      <c r="AH124" s="369">
        <f t="shared" si="117"/>
        <v>20000000</v>
      </c>
      <c r="AI124" s="158" t="s">
        <v>22</v>
      </c>
      <c r="AJ124" s="158" t="s">
        <v>67</v>
      </c>
      <c r="AK124" s="158" t="s">
        <v>67</v>
      </c>
      <c r="AL124" s="158" t="s">
        <v>67</v>
      </c>
      <c r="AM124" s="348" t="s">
        <v>67</v>
      </c>
      <c r="AN124" s="348">
        <v>42500</v>
      </c>
      <c r="AO124" s="348"/>
      <c r="AP124" s="348">
        <v>42735</v>
      </c>
      <c r="AQ124" s="29">
        <f t="shared" si="140"/>
        <v>235</v>
      </c>
      <c r="AR124" s="53"/>
      <c r="AS124" s="352"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5"/>
    </row>
    <row r="125" spans="1:126" ht="38.25" hidden="1" x14ac:dyDescent="0.25">
      <c r="A125" s="354">
        <f t="shared" si="76"/>
        <v>83</v>
      </c>
      <c r="B125" s="279" t="s">
        <v>1489</v>
      </c>
      <c r="C125" s="279" t="s">
        <v>2183</v>
      </c>
      <c r="D125" s="217">
        <v>77</v>
      </c>
      <c r="E125" s="348">
        <v>42489</v>
      </c>
      <c r="F125" s="352" t="s">
        <v>1499</v>
      </c>
      <c r="G125" s="352" t="s">
        <v>1526</v>
      </c>
      <c r="H125" s="352"/>
      <c r="I125" s="30" t="s">
        <v>2257</v>
      </c>
      <c r="J125" s="28" t="s">
        <v>2136</v>
      </c>
      <c r="K125" s="349">
        <v>91</v>
      </c>
      <c r="L125" s="47">
        <v>432332</v>
      </c>
      <c r="M125" s="47" t="s">
        <v>2137</v>
      </c>
      <c r="N125" s="218">
        <v>23210440</v>
      </c>
      <c r="O125" s="76" t="s">
        <v>2138</v>
      </c>
      <c r="P125" s="184" t="s">
        <v>1637</v>
      </c>
      <c r="Q125" s="289" t="s">
        <v>1480</v>
      </c>
      <c r="R125" s="351" t="s">
        <v>1481</v>
      </c>
      <c r="S125" s="53"/>
      <c r="T125" s="76"/>
      <c r="U125" s="53"/>
      <c r="V125" s="193">
        <v>83</v>
      </c>
      <c r="W125" s="348">
        <v>42507</v>
      </c>
      <c r="X125" s="352" t="s">
        <v>1484</v>
      </c>
      <c r="Y125" s="46" t="s">
        <v>2139</v>
      </c>
      <c r="Z125" s="115">
        <v>830084433</v>
      </c>
      <c r="AA125" s="51" t="s">
        <v>1565</v>
      </c>
      <c r="AB125" s="354">
        <v>101016</v>
      </c>
      <c r="AC125" s="92"/>
      <c r="AD125" s="50"/>
      <c r="AE125" s="74">
        <v>23210440</v>
      </c>
      <c r="AF125" s="50"/>
      <c r="AG125" s="50"/>
      <c r="AH125" s="50">
        <f t="shared" si="117"/>
        <v>23210440</v>
      </c>
      <c r="AI125" s="158" t="s">
        <v>22</v>
      </c>
      <c r="AJ125" s="158" t="s">
        <v>67</v>
      </c>
      <c r="AK125" s="158" t="s">
        <v>67</v>
      </c>
      <c r="AL125" s="158" t="s">
        <v>67</v>
      </c>
      <c r="AM125" s="348" t="s">
        <v>67</v>
      </c>
      <c r="AN125" s="348">
        <v>42510</v>
      </c>
      <c r="AO125" s="348"/>
      <c r="AP125" s="348">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4">
        <f t="shared" si="76"/>
        <v>85</v>
      </c>
      <c r="B126" s="279" t="s">
        <v>2164</v>
      </c>
      <c r="C126" s="279" t="s">
        <v>2525</v>
      </c>
      <c r="D126" s="217">
        <v>78</v>
      </c>
      <c r="E126" s="348">
        <v>42489</v>
      </c>
      <c r="F126" s="352" t="s">
        <v>1499</v>
      </c>
      <c r="G126" s="118" t="s">
        <v>1525</v>
      </c>
      <c r="H126" s="118"/>
      <c r="I126" s="352" t="s">
        <v>1972</v>
      </c>
      <c r="J126" s="28" t="s">
        <v>2142</v>
      </c>
      <c r="K126" s="349">
        <v>49</v>
      </c>
      <c r="L126" s="47">
        <v>861017</v>
      </c>
      <c r="M126" s="47" t="s">
        <v>1956</v>
      </c>
      <c r="N126" s="218">
        <v>10500000</v>
      </c>
      <c r="O126" s="76" t="s">
        <v>1961</v>
      </c>
      <c r="P126" s="184" t="s">
        <v>1863</v>
      </c>
      <c r="Q126" s="289" t="s">
        <v>1480</v>
      </c>
      <c r="R126" s="351" t="s">
        <v>1481</v>
      </c>
      <c r="S126" s="53"/>
      <c r="T126" s="76"/>
      <c r="U126" s="53"/>
      <c r="V126" s="193">
        <v>85</v>
      </c>
      <c r="W126" s="348">
        <v>42515</v>
      </c>
      <c r="X126" s="352" t="s">
        <v>1484</v>
      </c>
      <c r="Y126" s="46" t="s">
        <v>2415</v>
      </c>
      <c r="Z126" s="115">
        <v>860007759</v>
      </c>
      <c r="AA126" s="51" t="s">
        <v>1846</v>
      </c>
      <c r="AB126" s="354">
        <v>112516</v>
      </c>
      <c r="AC126" s="92"/>
      <c r="AD126" s="50"/>
      <c r="AE126" s="74">
        <v>10500000</v>
      </c>
      <c r="AF126" s="50"/>
      <c r="AG126" s="50"/>
      <c r="AH126" s="50">
        <f t="shared" si="117"/>
        <v>10500000</v>
      </c>
      <c r="AI126" s="158" t="s">
        <v>22</v>
      </c>
      <c r="AJ126" s="158" t="s">
        <v>67</v>
      </c>
      <c r="AK126" s="158" t="s">
        <v>67</v>
      </c>
      <c r="AL126" s="158" t="s">
        <v>67</v>
      </c>
      <c r="AM126" s="348" t="s">
        <v>67</v>
      </c>
      <c r="AN126" s="348">
        <v>42515</v>
      </c>
      <c r="AO126" s="348"/>
      <c r="AP126" s="348">
        <v>42704</v>
      </c>
      <c r="AQ126" s="29">
        <f t="shared" si="140"/>
        <v>189</v>
      </c>
      <c r="AR126" s="53"/>
      <c r="AS126" s="352"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4">
        <f t="shared" si="76"/>
        <v>89</v>
      </c>
      <c r="B127" s="278" t="s">
        <v>2324</v>
      </c>
      <c r="C127" s="282" t="s">
        <v>2266</v>
      </c>
      <c r="D127" s="226">
        <v>79</v>
      </c>
      <c r="E127" s="348">
        <v>42489</v>
      </c>
      <c r="F127" s="352" t="s">
        <v>1499</v>
      </c>
      <c r="G127" s="118" t="s">
        <v>1525</v>
      </c>
      <c r="H127" s="118"/>
      <c r="I127" s="352" t="s">
        <v>2165</v>
      </c>
      <c r="J127" s="28" t="s">
        <v>2140</v>
      </c>
      <c r="K127" s="349">
        <v>247</v>
      </c>
      <c r="L127" s="47">
        <v>801017</v>
      </c>
      <c r="M127" s="47" t="s">
        <v>1956</v>
      </c>
      <c r="N127" s="218">
        <v>45000000</v>
      </c>
      <c r="O127" s="76" t="s">
        <v>2166</v>
      </c>
      <c r="P127" s="184" t="s">
        <v>2038</v>
      </c>
      <c r="Q127" s="289" t="s">
        <v>1480</v>
      </c>
      <c r="R127" s="351" t="s">
        <v>1481</v>
      </c>
      <c r="S127" s="53"/>
      <c r="T127" s="76"/>
      <c r="U127" s="53"/>
      <c r="V127" s="193">
        <v>89</v>
      </c>
      <c r="W127" s="348">
        <v>42516</v>
      </c>
      <c r="X127" s="352" t="s">
        <v>1484</v>
      </c>
      <c r="Y127" s="46" t="s">
        <v>2167</v>
      </c>
      <c r="Z127" s="115">
        <v>860517647</v>
      </c>
      <c r="AA127" s="51" t="s">
        <v>2065</v>
      </c>
      <c r="AB127" s="354">
        <v>112616</v>
      </c>
      <c r="AC127" s="92"/>
      <c r="AD127" s="50"/>
      <c r="AE127" s="74">
        <v>45000000</v>
      </c>
      <c r="AF127" s="50"/>
      <c r="AG127" s="50"/>
      <c r="AH127" s="50">
        <f t="shared" si="117"/>
        <v>45000000</v>
      </c>
      <c r="AI127" s="158" t="s">
        <v>22</v>
      </c>
      <c r="AJ127" s="158" t="s">
        <v>67</v>
      </c>
      <c r="AK127" s="158" t="s">
        <v>67</v>
      </c>
      <c r="AL127" s="158" t="s">
        <v>67</v>
      </c>
      <c r="AM127" s="348" t="s">
        <v>67</v>
      </c>
      <c r="AN127" s="92">
        <v>42515</v>
      </c>
      <c r="AO127" s="92"/>
      <c r="AP127" s="92">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4">
        <f t="shared" si="76"/>
        <v>102</v>
      </c>
      <c r="B128" s="279" t="s">
        <v>2170</v>
      </c>
      <c r="C128" s="282" t="s">
        <v>2423</v>
      </c>
      <c r="D128" s="226">
        <v>80</v>
      </c>
      <c r="E128" s="348">
        <v>42489</v>
      </c>
      <c r="F128" s="352" t="s">
        <v>1499</v>
      </c>
      <c r="G128" s="118" t="s">
        <v>1525</v>
      </c>
      <c r="H128" s="118"/>
      <c r="I128" s="352" t="s">
        <v>2165</v>
      </c>
      <c r="J128" s="28" t="s">
        <v>2141</v>
      </c>
      <c r="K128" s="349">
        <v>248</v>
      </c>
      <c r="L128" s="47">
        <v>861017</v>
      </c>
      <c r="M128" s="47" t="s">
        <v>1956</v>
      </c>
      <c r="N128" s="218">
        <v>45000000</v>
      </c>
      <c r="O128" s="76" t="s">
        <v>2168</v>
      </c>
      <c r="P128" s="184" t="s">
        <v>2038</v>
      </c>
      <c r="Q128" s="289" t="s">
        <v>1480</v>
      </c>
      <c r="R128" s="351" t="s">
        <v>1481</v>
      </c>
      <c r="S128" s="53"/>
      <c r="T128" s="76"/>
      <c r="U128" s="53"/>
      <c r="V128" s="193">
        <v>102</v>
      </c>
      <c r="W128" s="348">
        <v>42545</v>
      </c>
      <c r="X128" s="352" t="s">
        <v>1484</v>
      </c>
      <c r="Y128" s="46" t="s">
        <v>2169</v>
      </c>
      <c r="Z128" s="115">
        <v>860351894</v>
      </c>
      <c r="AA128" s="51" t="s">
        <v>1846</v>
      </c>
      <c r="AB128" s="354">
        <v>129316</v>
      </c>
      <c r="AC128" s="92"/>
      <c r="AD128" s="50"/>
      <c r="AE128" s="74">
        <v>45000000</v>
      </c>
      <c r="AF128" s="50"/>
      <c r="AG128" s="50"/>
      <c r="AH128" s="50">
        <f t="shared" si="117"/>
        <v>45000000</v>
      </c>
      <c r="AI128" s="158" t="s">
        <v>22</v>
      </c>
      <c r="AJ128" s="158" t="s">
        <v>67</v>
      </c>
      <c r="AK128" s="158" t="s">
        <v>67</v>
      </c>
      <c r="AL128" s="158" t="s">
        <v>67</v>
      </c>
      <c r="AM128" s="348"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4">
        <f t="shared" si="76"/>
        <v>77</v>
      </c>
      <c r="B129" s="279" t="s">
        <v>1609</v>
      </c>
      <c r="C129" s="279" t="s">
        <v>2568</v>
      </c>
      <c r="D129" s="226">
        <v>81</v>
      </c>
      <c r="E129" s="348">
        <v>42492</v>
      </c>
      <c r="F129" s="352" t="s">
        <v>1499</v>
      </c>
      <c r="G129" s="352" t="s">
        <v>1659</v>
      </c>
      <c r="H129" s="352"/>
      <c r="I129" s="352" t="s">
        <v>255</v>
      </c>
      <c r="J129" s="28" t="s">
        <v>2143</v>
      </c>
      <c r="K129" s="349">
        <v>256</v>
      </c>
      <c r="L129" s="47">
        <v>551216</v>
      </c>
      <c r="M129" s="47" t="s">
        <v>2171</v>
      </c>
      <c r="N129" s="218">
        <v>399968000</v>
      </c>
      <c r="O129" s="76" t="s">
        <v>2172</v>
      </c>
      <c r="P129" s="184" t="s">
        <v>1563</v>
      </c>
      <c r="Q129" s="219" t="s">
        <v>1480</v>
      </c>
      <c r="R129" s="351" t="s">
        <v>1481</v>
      </c>
      <c r="S129" s="53"/>
      <c r="T129" s="76"/>
      <c r="U129" s="53"/>
      <c r="V129" s="193">
        <v>77</v>
      </c>
      <c r="W129" s="348">
        <v>42493</v>
      </c>
      <c r="X129" s="352" t="s">
        <v>1484</v>
      </c>
      <c r="Y129" s="46" t="s">
        <v>2173</v>
      </c>
      <c r="Z129" s="115" t="s">
        <v>2617</v>
      </c>
      <c r="AA129" s="51" t="s">
        <v>1578</v>
      </c>
      <c r="AB129" s="354">
        <v>93816</v>
      </c>
      <c r="AC129" s="92"/>
      <c r="AD129" s="50"/>
      <c r="AE129" s="74">
        <v>399968000</v>
      </c>
      <c r="AF129" s="50"/>
      <c r="AG129" s="50"/>
      <c r="AH129" s="50">
        <f t="shared" si="117"/>
        <v>399968000</v>
      </c>
      <c r="AI129" s="158" t="s">
        <v>22</v>
      </c>
      <c r="AJ129" s="158" t="s">
        <v>67</v>
      </c>
      <c r="AK129" s="158" t="s">
        <v>67</v>
      </c>
      <c r="AL129" s="158" t="s">
        <v>67</v>
      </c>
      <c r="AM129" s="348" t="s">
        <v>67</v>
      </c>
      <c r="AN129" s="92">
        <v>42493</v>
      </c>
      <c r="AO129" s="92"/>
      <c r="AP129" s="92">
        <f>AN129+120</f>
        <v>42613</v>
      </c>
      <c r="AQ129" s="29">
        <f t="shared" si="140"/>
        <v>120</v>
      </c>
      <c r="AR129" s="53"/>
      <c r="AS129" s="352"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4">
        <f t="shared" si="76"/>
        <v>16</v>
      </c>
      <c r="B130" s="347" t="s">
        <v>1609</v>
      </c>
      <c r="C130" s="352" t="s">
        <v>2532</v>
      </c>
      <c r="D130" s="212">
        <v>19</v>
      </c>
      <c r="E130" s="348">
        <v>42473</v>
      </c>
      <c r="F130" s="118" t="s">
        <v>2248</v>
      </c>
      <c r="G130" s="118" t="s">
        <v>2248</v>
      </c>
      <c r="H130" s="118"/>
      <c r="I130" s="352" t="s">
        <v>2257</v>
      </c>
      <c r="J130" s="353" t="s">
        <v>2205</v>
      </c>
      <c r="K130" s="354">
        <v>185</v>
      </c>
      <c r="L130" s="47">
        <v>721015</v>
      </c>
      <c r="M130" s="356" t="s">
        <v>2206</v>
      </c>
      <c r="N130" s="163">
        <v>3500000</v>
      </c>
      <c r="O130" s="350" t="s">
        <v>2207</v>
      </c>
      <c r="P130" s="351" t="s">
        <v>2208</v>
      </c>
      <c r="Q130" s="289" t="s">
        <v>1480</v>
      </c>
      <c r="R130" s="351" t="s">
        <v>1481</v>
      </c>
      <c r="S130" s="48"/>
      <c r="T130" s="49"/>
      <c r="U130" s="48"/>
      <c r="V130" s="193">
        <v>16</v>
      </c>
      <c r="W130" s="348">
        <v>42489</v>
      </c>
      <c r="X130" s="352" t="s">
        <v>2209</v>
      </c>
      <c r="Y130" s="46" t="s">
        <v>2210</v>
      </c>
      <c r="Z130" s="35">
        <v>900785304</v>
      </c>
      <c r="AA130" s="51" t="s">
        <v>1565</v>
      </c>
      <c r="AB130" s="349">
        <v>92816</v>
      </c>
      <c r="AC130" s="348"/>
      <c r="AD130" s="29"/>
      <c r="AE130" s="158">
        <v>2762568</v>
      </c>
      <c r="AF130" s="50"/>
      <c r="AG130" s="50"/>
      <c r="AH130" s="50">
        <f t="shared" si="117"/>
        <v>2762568</v>
      </c>
      <c r="AI130" s="158" t="s">
        <v>22</v>
      </c>
      <c r="AJ130" s="158" t="s">
        <v>67</v>
      </c>
      <c r="AK130" s="158" t="s">
        <v>67</v>
      </c>
      <c r="AL130" s="158" t="s">
        <v>67</v>
      </c>
      <c r="AM130" s="348" t="s">
        <v>67</v>
      </c>
      <c r="AN130" s="348">
        <v>42494</v>
      </c>
      <c r="AO130" s="348"/>
      <c r="AP130" s="348">
        <v>42509</v>
      </c>
      <c r="AQ130" s="29">
        <f t="shared" si="140"/>
        <v>15</v>
      </c>
      <c r="AR130" s="29"/>
      <c r="AS130" s="352"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4">
        <f t="shared" si="76"/>
        <v>15</v>
      </c>
      <c r="B131" s="347" t="s">
        <v>1609</v>
      </c>
      <c r="C131" s="219" t="s">
        <v>2535</v>
      </c>
      <c r="D131" s="217">
        <v>20</v>
      </c>
      <c r="E131" s="348">
        <v>42473</v>
      </c>
      <c r="F131" s="118" t="s">
        <v>2248</v>
      </c>
      <c r="G131" s="118" t="s">
        <v>2248</v>
      </c>
      <c r="H131" s="118"/>
      <c r="I131" s="352" t="s">
        <v>2257</v>
      </c>
      <c r="J131" s="353" t="s">
        <v>2041</v>
      </c>
      <c r="K131" s="354">
        <v>174</v>
      </c>
      <c r="L131" s="47" t="s">
        <v>2211</v>
      </c>
      <c r="M131" s="356" t="s">
        <v>2212</v>
      </c>
      <c r="N131" s="163">
        <v>5000000</v>
      </c>
      <c r="O131" s="350" t="s">
        <v>2043</v>
      </c>
      <c r="P131" s="351" t="s">
        <v>1714</v>
      </c>
      <c r="Q131" s="289" t="s">
        <v>1480</v>
      </c>
      <c r="R131" s="351" t="s">
        <v>1481</v>
      </c>
      <c r="S131" s="48"/>
      <c r="T131" s="49"/>
      <c r="U131" s="48"/>
      <c r="V131" s="193">
        <v>15</v>
      </c>
      <c r="W131" s="348">
        <v>42488</v>
      </c>
      <c r="X131" s="352" t="s">
        <v>1579</v>
      </c>
      <c r="Y131" s="46" t="s">
        <v>2213</v>
      </c>
      <c r="Z131" s="35">
        <v>900966607</v>
      </c>
      <c r="AA131" s="51" t="s">
        <v>1570</v>
      </c>
      <c r="AB131" s="349">
        <v>93516</v>
      </c>
      <c r="AC131" s="348"/>
      <c r="AD131" s="50">
        <v>0</v>
      </c>
      <c r="AE131" s="158">
        <v>4320000</v>
      </c>
      <c r="AF131" s="50"/>
      <c r="AG131" s="50"/>
      <c r="AH131" s="50">
        <f t="shared" si="117"/>
        <v>4320000</v>
      </c>
      <c r="AI131" s="158" t="s">
        <v>22</v>
      </c>
      <c r="AJ131" s="158" t="s">
        <v>67</v>
      </c>
      <c r="AK131" s="158" t="s">
        <v>67</v>
      </c>
      <c r="AL131" s="158" t="s">
        <v>67</v>
      </c>
      <c r="AM131" s="348" t="s">
        <v>67</v>
      </c>
      <c r="AN131" s="348">
        <v>42492</v>
      </c>
      <c r="AO131" s="348"/>
      <c r="AP131" s="348">
        <v>42735</v>
      </c>
      <c r="AQ131" s="29">
        <f t="shared" si="140"/>
        <v>243</v>
      </c>
      <c r="AR131" s="29"/>
      <c r="AS131" s="352"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4">
        <f t="shared" si="76"/>
        <v>17</v>
      </c>
      <c r="B132" s="347" t="s">
        <v>1609</v>
      </c>
      <c r="C132" s="219" t="s">
        <v>2536</v>
      </c>
      <c r="D132" s="217">
        <v>21</v>
      </c>
      <c r="E132" s="348">
        <v>42474</v>
      </c>
      <c r="F132" s="118" t="s">
        <v>2248</v>
      </c>
      <c r="G132" s="118" t="s">
        <v>2248</v>
      </c>
      <c r="H132" s="118"/>
      <c r="I132" s="352" t="s">
        <v>1972</v>
      </c>
      <c r="J132" s="353" t="s">
        <v>2204</v>
      </c>
      <c r="K132" s="354">
        <v>160</v>
      </c>
      <c r="L132" s="47" t="s">
        <v>2214</v>
      </c>
      <c r="M132" s="356" t="s">
        <v>2215</v>
      </c>
      <c r="N132" s="163">
        <v>15750000</v>
      </c>
      <c r="O132" s="350" t="s">
        <v>2216</v>
      </c>
      <c r="P132" s="351" t="s">
        <v>2217</v>
      </c>
      <c r="Q132" s="289" t="s">
        <v>1480</v>
      </c>
      <c r="R132" s="351" t="s">
        <v>1481</v>
      </c>
      <c r="S132" s="48"/>
      <c r="T132" s="49"/>
      <c r="U132" s="48"/>
      <c r="V132" s="193">
        <v>17</v>
      </c>
      <c r="W132" s="348">
        <v>42489</v>
      </c>
      <c r="X132" s="352" t="s">
        <v>2218</v>
      </c>
      <c r="Y132" s="46" t="s">
        <v>2219</v>
      </c>
      <c r="Z132" s="35">
        <v>892115006</v>
      </c>
      <c r="AA132" s="51" t="s">
        <v>2065</v>
      </c>
      <c r="AB132" s="349">
        <v>92916</v>
      </c>
      <c r="AC132" s="348"/>
      <c r="AD132" s="50">
        <v>0</v>
      </c>
      <c r="AE132" s="158">
        <v>15750000</v>
      </c>
      <c r="AF132" s="50"/>
      <c r="AG132" s="50"/>
      <c r="AH132" s="50">
        <f t="shared" si="117"/>
        <v>15750000</v>
      </c>
      <c r="AI132" s="158" t="s">
        <v>22</v>
      </c>
      <c r="AJ132" s="158" t="s">
        <v>67</v>
      </c>
      <c r="AK132" s="158" t="s">
        <v>67</v>
      </c>
      <c r="AL132" s="158" t="s">
        <v>67</v>
      </c>
      <c r="AM132" s="348" t="s">
        <v>67</v>
      </c>
      <c r="AN132" s="348">
        <v>42508</v>
      </c>
      <c r="AO132" s="348"/>
      <c r="AP132" s="348">
        <v>42719</v>
      </c>
      <c r="AQ132" s="29">
        <f t="shared" si="140"/>
        <v>211</v>
      </c>
      <c r="AR132" s="29"/>
      <c r="AS132" s="352"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4">
        <f t="shared" ref="A133:A196" si="150">(V133)</f>
        <v>18</v>
      </c>
      <c r="B133" s="279" t="s">
        <v>1610</v>
      </c>
      <c r="C133" s="219" t="s">
        <v>2538</v>
      </c>
      <c r="D133" s="217">
        <v>22</v>
      </c>
      <c r="E133" s="348">
        <v>42474</v>
      </c>
      <c r="F133" s="118" t="s">
        <v>2248</v>
      </c>
      <c r="G133" s="118" t="s">
        <v>2248</v>
      </c>
      <c r="H133" s="118"/>
      <c r="I133" s="352" t="s">
        <v>2257</v>
      </c>
      <c r="J133" s="353" t="s">
        <v>2203</v>
      </c>
      <c r="K133" s="354">
        <v>181</v>
      </c>
      <c r="L133" s="47" t="s">
        <v>2220</v>
      </c>
      <c r="M133" s="356" t="s">
        <v>2221</v>
      </c>
      <c r="N133" s="163">
        <v>5569161</v>
      </c>
      <c r="O133" s="350" t="s">
        <v>2222</v>
      </c>
      <c r="P133" s="351" t="s">
        <v>1714</v>
      </c>
      <c r="Q133" s="289" t="s">
        <v>1480</v>
      </c>
      <c r="R133" s="351" t="s">
        <v>1481</v>
      </c>
      <c r="S133" s="48"/>
      <c r="T133" s="49"/>
      <c r="U133" s="48"/>
      <c r="V133" s="193">
        <v>18</v>
      </c>
      <c r="W133" s="348">
        <v>42493</v>
      </c>
      <c r="X133" s="352" t="s">
        <v>2223</v>
      </c>
      <c r="Y133" s="46" t="s">
        <v>2224</v>
      </c>
      <c r="Z133" s="35">
        <v>900221155</v>
      </c>
      <c r="AA133" s="51" t="s">
        <v>1895</v>
      </c>
      <c r="AB133" s="349">
        <v>93616</v>
      </c>
      <c r="AC133" s="348"/>
      <c r="AD133" s="50">
        <v>0</v>
      </c>
      <c r="AE133" s="158">
        <v>3352160</v>
      </c>
      <c r="AF133" s="50"/>
      <c r="AG133" s="50"/>
      <c r="AH133" s="50">
        <f t="shared" si="117"/>
        <v>3352160</v>
      </c>
      <c r="AI133" s="158" t="s">
        <v>2540</v>
      </c>
      <c r="AJ133" s="158" t="s">
        <v>2539</v>
      </c>
      <c r="AK133" s="348">
        <v>43626</v>
      </c>
      <c r="AL133" s="158" t="s">
        <v>2541</v>
      </c>
      <c r="AM133" s="348">
        <v>42531</v>
      </c>
      <c r="AN133" s="348">
        <v>42500</v>
      </c>
      <c r="AO133" s="348"/>
      <c r="AP133" s="348">
        <v>42530</v>
      </c>
      <c r="AQ133" s="29">
        <f t="shared" si="140"/>
        <v>30</v>
      </c>
      <c r="AR133" s="29"/>
      <c r="AS133" s="352"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4">
        <f t="shared" si="150"/>
        <v>19</v>
      </c>
      <c r="B134" s="279" t="s">
        <v>1610</v>
      </c>
      <c r="C134" s="219" t="s">
        <v>2542</v>
      </c>
      <c r="D134" s="217">
        <v>23</v>
      </c>
      <c r="E134" s="348">
        <v>42479</v>
      </c>
      <c r="F134" s="118" t="s">
        <v>2248</v>
      </c>
      <c r="G134" s="118" t="s">
        <v>2248</v>
      </c>
      <c r="H134" s="118"/>
      <c r="I134" s="352" t="s">
        <v>2257</v>
      </c>
      <c r="J134" s="353" t="s">
        <v>2202</v>
      </c>
      <c r="K134" s="354">
        <v>194</v>
      </c>
      <c r="L134" s="47" t="s">
        <v>2225</v>
      </c>
      <c r="M134" s="356" t="s">
        <v>2226</v>
      </c>
      <c r="N134" s="163">
        <v>4988000</v>
      </c>
      <c r="O134" s="350" t="s">
        <v>2227</v>
      </c>
      <c r="P134" s="351" t="s">
        <v>2228</v>
      </c>
      <c r="Q134" s="289" t="s">
        <v>1480</v>
      </c>
      <c r="R134" s="351" t="s">
        <v>1481</v>
      </c>
      <c r="S134" s="48"/>
      <c r="T134" s="49"/>
      <c r="U134" s="48"/>
      <c r="V134" s="193">
        <v>19</v>
      </c>
      <c r="W134" s="348">
        <v>42496</v>
      </c>
      <c r="X134" s="352" t="s">
        <v>2223</v>
      </c>
      <c r="Y134" s="46" t="s">
        <v>2291</v>
      </c>
      <c r="Z134" s="35">
        <v>19214515</v>
      </c>
      <c r="AA134" s="51"/>
      <c r="AB134" s="349">
        <v>95316</v>
      </c>
      <c r="AC134" s="348"/>
      <c r="AD134" s="50">
        <v>0</v>
      </c>
      <c r="AE134" s="158">
        <v>3000000</v>
      </c>
      <c r="AF134" s="50"/>
      <c r="AG134" s="50"/>
      <c r="AH134" s="50">
        <f t="shared" si="117"/>
        <v>3000000</v>
      </c>
      <c r="AI134" s="158" t="s">
        <v>22</v>
      </c>
      <c r="AJ134" s="158" t="s">
        <v>67</v>
      </c>
      <c r="AK134" s="158" t="s">
        <v>67</v>
      </c>
      <c r="AL134" s="158" t="s">
        <v>67</v>
      </c>
      <c r="AM134" s="348" t="s">
        <v>67</v>
      </c>
      <c r="AN134" s="348">
        <v>42496</v>
      </c>
      <c r="AO134" s="348"/>
      <c r="AP134" s="348">
        <v>42734</v>
      </c>
      <c r="AQ134" s="29">
        <f t="shared" si="140"/>
        <v>238</v>
      </c>
      <c r="AR134" s="29"/>
      <c r="AS134" s="352"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4">
        <f t="shared" si="150"/>
        <v>23</v>
      </c>
      <c r="B135" s="44" t="s">
        <v>2792</v>
      </c>
      <c r="C135" s="219" t="s">
        <v>2543</v>
      </c>
      <c r="D135" s="217">
        <v>24</v>
      </c>
      <c r="E135" s="348">
        <v>42480</v>
      </c>
      <c r="F135" s="118" t="s">
        <v>2248</v>
      </c>
      <c r="G135" s="118" t="s">
        <v>2248</v>
      </c>
      <c r="H135" s="118"/>
      <c r="I135" s="352" t="s">
        <v>1972</v>
      </c>
      <c r="J135" s="353" t="s">
        <v>2201</v>
      </c>
      <c r="K135" s="354">
        <v>159</v>
      </c>
      <c r="L135" s="47">
        <v>901517</v>
      </c>
      <c r="M135" s="356" t="s">
        <v>2229</v>
      </c>
      <c r="N135" s="163">
        <v>5950000</v>
      </c>
      <c r="O135" s="350" t="s">
        <v>2230</v>
      </c>
      <c r="P135" s="351" t="s">
        <v>2231</v>
      </c>
      <c r="Q135" s="289" t="s">
        <v>1480</v>
      </c>
      <c r="R135" s="351" t="s">
        <v>1481</v>
      </c>
      <c r="S135" s="48"/>
      <c r="T135" s="49"/>
      <c r="U135" s="48"/>
      <c r="V135" s="193">
        <v>23</v>
      </c>
      <c r="W135" s="348">
        <v>42500</v>
      </c>
      <c r="X135" s="352" t="s">
        <v>1579</v>
      </c>
      <c r="Y135" s="46" t="s">
        <v>2340</v>
      </c>
      <c r="Z135" s="157">
        <v>800003122</v>
      </c>
      <c r="AA135" s="51" t="s">
        <v>1895</v>
      </c>
      <c r="AB135" s="349">
        <v>96316</v>
      </c>
      <c r="AC135" s="348"/>
      <c r="AD135" s="50">
        <v>0</v>
      </c>
      <c r="AE135" s="158">
        <v>5879900</v>
      </c>
      <c r="AF135" s="50"/>
      <c r="AG135" s="50"/>
      <c r="AH135" s="50">
        <f t="shared" si="117"/>
        <v>5879900</v>
      </c>
      <c r="AI135" s="158" t="s">
        <v>22</v>
      </c>
      <c r="AJ135" s="158" t="s">
        <v>67</v>
      </c>
      <c r="AK135" s="158" t="s">
        <v>67</v>
      </c>
      <c r="AL135" s="158" t="s">
        <v>67</v>
      </c>
      <c r="AM135" s="348" t="s">
        <v>67</v>
      </c>
      <c r="AN135" s="348">
        <v>42503</v>
      </c>
      <c r="AO135" s="348"/>
      <c r="AP135" s="348">
        <v>42719</v>
      </c>
      <c r="AQ135" s="29">
        <f t="shared" si="140"/>
        <v>216</v>
      </c>
      <c r="AR135" s="29"/>
      <c r="AS135" s="352"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4">
        <f t="shared" si="150"/>
        <v>21</v>
      </c>
      <c r="B136" s="279" t="s">
        <v>1609</v>
      </c>
      <c r="C136" s="219" t="s">
        <v>2544</v>
      </c>
      <c r="D136" s="217">
        <v>25</v>
      </c>
      <c r="E136" s="348">
        <v>42481</v>
      </c>
      <c r="F136" s="118" t="s">
        <v>2248</v>
      </c>
      <c r="G136" s="118" t="s">
        <v>2248</v>
      </c>
      <c r="H136" s="118"/>
      <c r="I136" s="121" t="s">
        <v>2250</v>
      </c>
      <c r="J136" s="353" t="s">
        <v>2200</v>
      </c>
      <c r="K136" s="354">
        <v>37</v>
      </c>
      <c r="L136" s="47">
        <v>432332</v>
      </c>
      <c r="M136" s="356" t="s">
        <v>2137</v>
      </c>
      <c r="N136" s="163">
        <v>9146636</v>
      </c>
      <c r="O136" s="350" t="s">
        <v>2232</v>
      </c>
      <c r="P136" s="351" t="s">
        <v>2233</v>
      </c>
      <c r="Q136" s="289" t="s">
        <v>1480</v>
      </c>
      <c r="R136" s="351" t="s">
        <v>1481</v>
      </c>
      <c r="S136" s="48"/>
      <c r="T136" s="49"/>
      <c r="U136" s="48"/>
      <c r="V136" s="193">
        <v>21</v>
      </c>
      <c r="W136" s="348">
        <v>42496</v>
      </c>
      <c r="X136" s="352" t="s">
        <v>1484</v>
      </c>
      <c r="Y136" s="46" t="s">
        <v>2341</v>
      </c>
      <c r="Z136" s="35">
        <v>900210800</v>
      </c>
      <c r="AA136" s="51" t="s">
        <v>1578</v>
      </c>
      <c r="AB136" s="349">
        <v>95516</v>
      </c>
      <c r="AC136" s="348"/>
      <c r="AD136" s="50">
        <v>0</v>
      </c>
      <c r="AE136" s="158">
        <v>6000000</v>
      </c>
      <c r="AF136" s="50"/>
      <c r="AG136" s="50"/>
      <c r="AH136" s="50">
        <f t="shared" si="117"/>
        <v>6000000</v>
      </c>
      <c r="AI136" s="158" t="s">
        <v>22</v>
      </c>
      <c r="AJ136" s="158" t="s">
        <v>67</v>
      </c>
      <c r="AK136" s="158" t="s">
        <v>67</v>
      </c>
      <c r="AL136" s="158" t="s">
        <v>67</v>
      </c>
      <c r="AM136" s="348" t="s">
        <v>67</v>
      </c>
      <c r="AN136" s="348">
        <v>42500</v>
      </c>
      <c r="AO136" s="348"/>
      <c r="AP136" s="348">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4">
        <f t="shared" si="150"/>
        <v>20</v>
      </c>
      <c r="B137" s="279" t="s">
        <v>1610</v>
      </c>
      <c r="C137" s="219" t="s">
        <v>2545</v>
      </c>
      <c r="D137" s="217">
        <v>26</v>
      </c>
      <c r="E137" s="348">
        <v>42481</v>
      </c>
      <c r="F137" s="118" t="s">
        <v>2248</v>
      </c>
      <c r="G137" s="118" t="s">
        <v>2248</v>
      </c>
      <c r="H137" s="118"/>
      <c r="I137" s="352" t="s">
        <v>2257</v>
      </c>
      <c r="J137" s="353" t="s">
        <v>2199</v>
      </c>
      <c r="K137" s="354">
        <v>126</v>
      </c>
      <c r="L137" s="47">
        <v>781815</v>
      </c>
      <c r="M137" s="356" t="s">
        <v>2234</v>
      </c>
      <c r="N137" s="163">
        <v>18000000</v>
      </c>
      <c r="O137" s="350" t="s">
        <v>2235</v>
      </c>
      <c r="P137" s="351" t="s">
        <v>1598</v>
      </c>
      <c r="Q137" s="289" t="s">
        <v>1480</v>
      </c>
      <c r="R137" s="351" t="s">
        <v>1481</v>
      </c>
      <c r="S137" s="48"/>
      <c r="T137" s="49"/>
      <c r="U137" s="48"/>
      <c r="V137" s="193">
        <v>20</v>
      </c>
      <c r="W137" s="348">
        <v>42496</v>
      </c>
      <c r="X137" s="352" t="s">
        <v>2236</v>
      </c>
      <c r="Y137" s="46" t="s">
        <v>2292</v>
      </c>
      <c r="Z137" s="35">
        <v>45503049</v>
      </c>
      <c r="AA137" s="51"/>
      <c r="AB137" s="349">
        <v>95216</v>
      </c>
      <c r="AC137" s="348"/>
      <c r="AD137" s="50">
        <v>0</v>
      </c>
      <c r="AE137" s="158">
        <v>18000000</v>
      </c>
      <c r="AF137" s="50"/>
      <c r="AG137" s="50"/>
      <c r="AH137" s="50">
        <f t="shared" si="117"/>
        <v>18000000</v>
      </c>
      <c r="AI137" s="158" t="s">
        <v>22</v>
      </c>
      <c r="AJ137" s="158" t="s">
        <v>67</v>
      </c>
      <c r="AK137" s="158" t="s">
        <v>67</v>
      </c>
      <c r="AL137" s="158" t="s">
        <v>67</v>
      </c>
      <c r="AM137" s="348" t="s">
        <v>67</v>
      </c>
      <c r="AN137" s="348">
        <v>42500</v>
      </c>
      <c r="AO137" s="348"/>
      <c r="AP137" s="348">
        <v>42735</v>
      </c>
      <c r="AQ137" s="29">
        <f t="shared" si="140"/>
        <v>235</v>
      </c>
      <c r="AR137" s="29"/>
      <c r="AS137" s="352"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4">
        <f t="shared" si="150"/>
        <v>22</v>
      </c>
      <c r="B138" s="279" t="s">
        <v>1609</v>
      </c>
      <c r="C138" s="219" t="s">
        <v>2546</v>
      </c>
      <c r="D138" s="217">
        <v>27</v>
      </c>
      <c r="E138" s="348">
        <v>42481</v>
      </c>
      <c r="F138" s="118" t="s">
        <v>2248</v>
      </c>
      <c r="G138" s="118" t="s">
        <v>2248</v>
      </c>
      <c r="H138" s="118"/>
      <c r="I138" s="352" t="s">
        <v>2257</v>
      </c>
      <c r="J138" s="353" t="s">
        <v>2282</v>
      </c>
      <c r="K138" s="354">
        <v>128</v>
      </c>
      <c r="L138" s="47">
        <v>781815</v>
      </c>
      <c r="M138" s="356" t="s">
        <v>2237</v>
      </c>
      <c r="N138" s="163">
        <v>8000000</v>
      </c>
      <c r="O138" s="350" t="s">
        <v>2238</v>
      </c>
      <c r="P138" s="351" t="s">
        <v>1598</v>
      </c>
      <c r="Q138" s="289" t="s">
        <v>1480</v>
      </c>
      <c r="R138" s="351" t="s">
        <v>1481</v>
      </c>
      <c r="S138" s="48"/>
      <c r="T138" s="49"/>
      <c r="U138" s="48"/>
      <c r="V138" s="193">
        <v>22</v>
      </c>
      <c r="W138" s="348">
        <v>42496</v>
      </c>
      <c r="X138" s="352" t="s">
        <v>2241</v>
      </c>
      <c r="Y138" s="46" t="s">
        <v>2342</v>
      </c>
      <c r="Z138" s="35">
        <v>890302988</v>
      </c>
      <c r="AA138" s="51" t="s">
        <v>1565</v>
      </c>
      <c r="AB138" s="349">
        <v>95416</v>
      </c>
      <c r="AC138" s="348"/>
      <c r="AD138" s="50">
        <v>0</v>
      </c>
      <c r="AE138" s="158">
        <v>8000000</v>
      </c>
      <c r="AF138" s="50"/>
      <c r="AG138" s="50"/>
      <c r="AH138" s="50">
        <f t="shared" si="117"/>
        <v>8000000</v>
      </c>
      <c r="AI138" s="158" t="s">
        <v>22</v>
      </c>
      <c r="AJ138" s="158" t="s">
        <v>67</v>
      </c>
      <c r="AK138" s="158" t="s">
        <v>67</v>
      </c>
      <c r="AL138" s="158" t="s">
        <v>67</v>
      </c>
      <c r="AM138" s="348" t="s">
        <v>67</v>
      </c>
      <c r="AN138" s="348">
        <v>42503</v>
      </c>
      <c r="AO138" s="348"/>
      <c r="AP138" s="348">
        <v>42735</v>
      </c>
      <c r="AQ138" s="29">
        <f t="shared" si="140"/>
        <v>232</v>
      </c>
      <c r="AR138" s="29"/>
      <c r="AS138" s="352"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4">
        <f t="shared" si="150"/>
        <v>24</v>
      </c>
      <c r="B139" s="279" t="s">
        <v>2170</v>
      </c>
      <c r="C139" s="186" t="s">
        <v>2425</v>
      </c>
      <c r="D139" s="217">
        <v>28</v>
      </c>
      <c r="E139" s="348">
        <v>42482</v>
      </c>
      <c r="F139" s="118" t="s">
        <v>2248</v>
      </c>
      <c r="G139" s="118" t="s">
        <v>2248</v>
      </c>
      <c r="H139" s="118"/>
      <c r="I139" s="352" t="s">
        <v>2257</v>
      </c>
      <c r="J139" s="353" t="s">
        <v>2198</v>
      </c>
      <c r="K139" s="354">
        <v>148</v>
      </c>
      <c r="L139" s="47">
        <v>721532</v>
      </c>
      <c r="M139" s="356" t="s">
        <v>2239</v>
      </c>
      <c r="N139" s="163">
        <v>6000000</v>
      </c>
      <c r="O139" s="350" t="s">
        <v>2240</v>
      </c>
      <c r="P139" s="351" t="s">
        <v>1714</v>
      </c>
      <c r="Q139" s="289" t="s">
        <v>1480</v>
      </c>
      <c r="R139" s="351" t="s">
        <v>1481</v>
      </c>
      <c r="S139" s="48"/>
      <c r="T139" s="49"/>
      <c r="U139" s="48"/>
      <c r="V139" s="193">
        <v>24</v>
      </c>
      <c r="W139" s="348">
        <v>42506</v>
      </c>
      <c r="X139" s="352" t="s">
        <v>1484</v>
      </c>
      <c r="Y139" s="46" t="s">
        <v>2345</v>
      </c>
      <c r="Z139" s="35">
        <v>900818078</v>
      </c>
      <c r="AA139" s="51" t="s">
        <v>1570</v>
      </c>
      <c r="AB139" s="349">
        <v>100516</v>
      </c>
      <c r="AC139" s="348"/>
      <c r="AD139" s="50">
        <v>0</v>
      </c>
      <c r="AE139" s="158">
        <v>3994169.88</v>
      </c>
      <c r="AF139" s="50"/>
      <c r="AG139" s="50"/>
      <c r="AH139" s="50">
        <f t="shared" si="117"/>
        <v>3994169.88</v>
      </c>
      <c r="AI139" s="158" t="s">
        <v>2548</v>
      </c>
      <c r="AJ139" s="158" t="s">
        <v>2539</v>
      </c>
      <c r="AK139" s="158">
        <v>43632</v>
      </c>
      <c r="AL139" s="158" t="s">
        <v>2549</v>
      </c>
      <c r="AM139" s="348">
        <v>42509</v>
      </c>
      <c r="AN139" s="348">
        <v>42513</v>
      </c>
      <c r="AO139" s="348"/>
      <c r="AP139" s="348">
        <v>42543</v>
      </c>
      <c r="AQ139" s="29">
        <f t="shared" si="140"/>
        <v>30</v>
      </c>
      <c r="AR139" s="29"/>
      <c r="AS139" s="352"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4">
        <f t="shared" si="150"/>
        <v>25</v>
      </c>
      <c r="B140" s="279" t="s">
        <v>2170</v>
      </c>
      <c r="C140" s="186" t="s">
        <v>2424</v>
      </c>
      <c r="D140" s="217">
        <v>29</v>
      </c>
      <c r="E140" s="348">
        <v>42488</v>
      </c>
      <c r="F140" s="118" t="s">
        <v>2248</v>
      </c>
      <c r="G140" s="118" t="s">
        <v>2248</v>
      </c>
      <c r="H140" s="118"/>
      <c r="I140" s="352" t="s">
        <v>2257</v>
      </c>
      <c r="J140" s="353" t="s">
        <v>2197</v>
      </c>
      <c r="K140" s="354">
        <v>127</v>
      </c>
      <c r="L140" s="47">
        <v>781815</v>
      </c>
      <c r="M140" s="356" t="s">
        <v>2237</v>
      </c>
      <c r="N140" s="163">
        <v>14000000</v>
      </c>
      <c r="O140" s="350" t="s">
        <v>2242</v>
      </c>
      <c r="P140" s="351" t="s">
        <v>1598</v>
      </c>
      <c r="Q140" s="289" t="s">
        <v>1480</v>
      </c>
      <c r="R140" s="351" t="s">
        <v>1481</v>
      </c>
      <c r="S140" s="48"/>
      <c r="T140" s="49"/>
      <c r="U140" s="48"/>
      <c r="V140" s="193">
        <v>25</v>
      </c>
      <c r="W140" s="348">
        <v>42513</v>
      </c>
      <c r="X140" s="352" t="s">
        <v>2243</v>
      </c>
      <c r="Y140" s="46" t="s">
        <v>2343</v>
      </c>
      <c r="Z140" s="35">
        <v>94514631</v>
      </c>
      <c r="AA140" s="51"/>
      <c r="AB140" s="349">
        <v>106716</v>
      </c>
      <c r="AC140" s="348"/>
      <c r="AD140" s="50">
        <v>0</v>
      </c>
      <c r="AE140" s="158">
        <v>14000000</v>
      </c>
      <c r="AF140" s="50"/>
      <c r="AG140" s="50"/>
      <c r="AH140" s="50">
        <f t="shared" si="117"/>
        <v>14000000</v>
      </c>
      <c r="AI140" s="158" t="s">
        <v>22</v>
      </c>
      <c r="AJ140" s="158" t="s">
        <v>67</v>
      </c>
      <c r="AK140" s="158" t="s">
        <v>67</v>
      </c>
      <c r="AL140" s="158" t="s">
        <v>67</v>
      </c>
      <c r="AM140" s="348" t="s">
        <v>67</v>
      </c>
      <c r="AN140" s="348">
        <v>42514</v>
      </c>
      <c r="AO140" s="348"/>
      <c r="AP140" s="348">
        <v>42735</v>
      </c>
      <c r="AQ140" s="29">
        <f t="shared" si="140"/>
        <v>221</v>
      </c>
      <c r="AR140" s="29"/>
      <c r="AS140" s="352"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4">
        <f t="shared" si="150"/>
        <v>92</v>
      </c>
      <c r="B141" s="347" t="s">
        <v>1489</v>
      </c>
      <c r="C141" s="279" t="s">
        <v>2249</v>
      </c>
      <c r="D141" s="235">
        <v>12</v>
      </c>
      <c r="E141" s="348">
        <v>42482</v>
      </c>
      <c r="F141" s="118" t="s">
        <v>1590</v>
      </c>
      <c r="G141" s="118" t="s">
        <v>1591</v>
      </c>
      <c r="H141" s="118"/>
      <c r="I141" s="121" t="s">
        <v>2250</v>
      </c>
      <c r="J141" s="353" t="s">
        <v>2251</v>
      </c>
      <c r="K141" s="349">
        <v>30</v>
      </c>
      <c r="L141" s="47" t="s">
        <v>2253</v>
      </c>
      <c r="M141" s="47" t="s">
        <v>2254</v>
      </c>
      <c r="N141" s="163">
        <v>72683987</v>
      </c>
      <c r="O141" s="350" t="s">
        <v>2252</v>
      </c>
      <c r="P141" s="92" t="s">
        <v>1531</v>
      </c>
      <c r="Q141" s="289" t="s">
        <v>1480</v>
      </c>
      <c r="R141" s="351" t="s">
        <v>1481</v>
      </c>
      <c r="S141" s="48"/>
      <c r="T141" s="49"/>
      <c r="U141" s="48"/>
      <c r="V141" s="193">
        <v>92</v>
      </c>
      <c r="W141" s="348">
        <v>42530</v>
      </c>
      <c r="X141" s="352" t="s">
        <v>1866</v>
      </c>
      <c r="Y141" s="46" t="s">
        <v>2346</v>
      </c>
      <c r="Z141" s="55">
        <v>830100010</v>
      </c>
      <c r="AA141" s="51" t="s">
        <v>1729</v>
      </c>
      <c r="AB141" s="349">
        <v>117516</v>
      </c>
      <c r="AC141" s="348">
        <v>42530</v>
      </c>
      <c r="AD141" s="50"/>
      <c r="AE141" s="158">
        <v>72683987</v>
      </c>
      <c r="AF141" s="50"/>
      <c r="AG141" s="50"/>
      <c r="AH141" s="50">
        <f t="shared" si="117"/>
        <v>72683987</v>
      </c>
      <c r="AI141" s="158" t="s">
        <v>2255</v>
      </c>
      <c r="AJ141" s="89" t="s">
        <v>2062</v>
      </c>
      <c r="AK141" s="348"/>
      <c r="AL141" s="348" t="s">
        <v>2473</v>
      </c>
      <c r="AM141" s="348"/>
      <c r="AN141" s="348">
        <v>42531</v>
      </c>
      <c r="AO141" s="348"/>
      <c r="AP141" s="348">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4">
        <f t="shared" si="150"/>
        <v>100</v>
      </c>
      <c r="B142" s="44" t="s">
        <v>2792</v>
      </c>
      <c r="C142" s="279" t="s">
        <v>2527</v>
      </c>
      <c r="D142" s="235">
        <v>13</v>
      </c>
      <c r="E142" s="348">
        <v>42485</v>
      </c>
      <c r="F142" s="118" t="s">
        <v>1590</v>
      </c>
      <c r="G142" s="118" t="s">
        <v>1591</v>
      </c>
      <c r="H142" s="118"/>
      <c r="I142" s="352" t="s">
        <v>2257</v>
      </c>
      <c r="J142" s="353" t="s">
        <v>2256</v>
      </c>
      <c r="K142" s="349">
        <v>98</v>
      </c>
      <c r="L142" s="47">
        <v>251725</v>
      </c>
      <c r="M142" s="47" t="s">
        <v>2258</v>
      </c>
      <c r="N142" s="163">
        <v>65000000</v>
      </c>
      <c r="O142" s="350" t="s">
        <v>2263</v>
      </c>
      <c r="P142" s="92" t="s">
        <v>2264</v>
      </c>
      <c r="Q142" s="289" t="s">
        <v>1480</v>
      </c>
      <c r="R142" s="351" t="s">
        <v>1481</v>
      </c>
      <c r="S142" s="48"/>
      <c r="T142" s="49"/>
      <c r="U142" s="48"/>
      <c r="V142" s="193">
        <v>100</v>
      </c>
      <c r="W142" s="348">
        <v>42541</v>
      </c>
      <c r="X142" s="352" t="s">
        <v>1866</v>
      </c>
      <c r="Y142" s="46" t="s">
        <v>2649</v>
      </c>
      <c r="Z142" s="55">
        <v>800089111</v>
      </c>
      <c r="AA142" s="51" t="s">
        <v>1729</v>
      </c>
      <c r="AB142" s="349">
        <v>122616</v>
      </c>
      <c r="AC142" s="348"/>
      <c r="AD142" s="50"/>
      <c r="AE142" s="158">
        <v>65000000</v>
      </c>
      <c r="AF142" s="50"/>
      <c r="AG142" s="50"/>
      <c r="AH142" s="50">
        <f t="shared" si="117"/>
        <v>65000000</v>
      </c>
      <c r="AI142" s="158" t="s">
        <v>2259</v>
      </c>
      <c r="AJ142" s="89" t="s">
        <v>2062</v>
      </c>
      <c r="AK142" s="348"/>
      <c r="AL142" s="348" t="s">
        <v>2071</v>
      </c>
      <c r="AM142" s="348">
        <v>42548</v>
      </c>
      <c r="AN142" s="348">
        <v>42542</v>
      </c>
      <c r="AO142" s="348"/>
      <c r="AP142" s="348">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4">
        <f t="shared" si="150"/>
        <v>114</v>
      </c>
      <c r="B143" s="347" t="s">
        <v>1610</v>
      </c>
      <c r="C143" s="279" t="s">
        <v>2834</v>
      </c>
      <c r="D143" s="235">
        <v>14</v>
      </c>
      <c r="E143" s="348">
        <v>42494</v>
      </c>
      <c r="F143" s="118" t="s">
        <v>1590</v>
      </c>
      <c r="G143" s="118" t="s">
        <v>1591</v>
      </c>
      <c r="H143" s="118"/>
      <c r="I143" s="121" t="s">
        <v>2250</v>
      </c>
      <c r="J143" s="353" t="s">
        <v>2260</v>
      </c>
      <c r="K143" s="349">
        <v>23</v>
      </c>
      <c r="L143" s="47" t="s">
        <v>2261</v>
      </c>
      <c r="M143" s="28" t="s">
        <v>2262</v>
      </c>
      <c r="N143" s="163">
        <v>98056000</v>
      </c>
      <c r="O143" s="350" t="s">
        <v>2247</v>
      </c>
      <c r="P143" s="92" t="s">
        <v>1531</v>
      </c>
      <c r="Q143" s="289" t="s">
        <v>1480</v>
      </c>
      <c r="R143" s="351" t="s">
        <v>1481</v>
      </c>
      <c r="S143" s="48"/>
      <c r="T143" s="49"/>
      <c r="U143" s="48"/>
      <c r="V143" s="193">
        <v>114</v>
      </c>
      <c r="W143" s="348">
        <v>42569</v>
      </c>
      <c r="X143" s="352" t="s">
        <v>1484</v>
      </c>
      <c r="Y143" s="46" t="s">
        <v>2728</v>
      </c>
      <c r="Z143" s="55">
        <v>900426804</v>
      </c>
      <c r="AA143" s="51" t="s">
        <v>1839</v>
      </c>
      <c r="AB143" s="349">
        <v>138916</v>
      </c>
      <c r="AC143" s="348">
        <v>42569</v>
      </c>
      <c r="AD143" s="50"/>
      <c r="AE143" s="29">
        <v>52877000</v>
      </c>
      <c r="AF143" s="50"/>
      <c r="AG143" s="50"/>
      <c r="AH143" s="50">
        <f t="shared" si="117"/>
        <v>52877000</v>
      </c>
      <c r="AI143" s="158" t="s">
        <v>2259</v>
      </c>
      <c r="AJ143" s="89" t="s">
        <v>2062</v>
      </c>
      <c r="AK143" s="348"/>
      <c r="AL143" s="348" t="s">
        <v>2466</v>
      </c>
      <c r="AM143" s="348">
        <v>42570</v>
      </c>
      <c r="AN143" s="348">
        <v>42570</v>
      </c>
      <c r="AO143" s="349">
        <f>AN143-W143</f>
        <v>1</v>
      </c>
      <c r="AP143" s="348">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4">
        <f t="shared" si="150"/>
        <v>7602</v>
      </c>
      <c r="B144" s="347" t="s">
        <v>2284</v>
      </c>
      <c r="C144" s="278" t="s">
        <v>2288</v>
      </c>
      <c r="D144" s="235">
        <v>15351</v>
      </c>
      <c r="E144" s="348">
        <v>42461</v>
      </c>
      <c r="F144" s="352" t="s">
        <v>1590</v>
      </c>
      <c r="G144" s="118" t="s">
        <v>1873</v>
      </c>
      <c r="H144" s="118"/>
      <c r="I144" s="352" t="s">
        <v>1972</v>
      </c>
      <c r="J144" s="353" t="s">
        <v>2285</v>
      </c>
      <c r="K144" s="354">
        <v>163</v>
      </c>
      <c r="L144" s="47" t="s">
        <v>2583</v>
      </c>
      <c r="M144" s="353" t="s">
        <v>2588</v>
      </c>
      <c r="N144" s="163">
        <v>10239900</v>
      </c>
      <c r="O144" s="350">
        <v>23616</v>
      </c>
      <c r="P144" s="29" t="s">
        <v>2286</v>
      </c>
      <c r="Q144" s="289" t="s">
        <v>1480</v>
      </c>
      <c r="R144" s="351" t="s">
        <v>1481</v>
      </c>
      <c r="S144" s="48"/>
      <c r="T144" s="49"/>
      <c r="U144" s="48"/>
      <c r="V144" s="193">
        <v>7602</v>
      </c>
      <c r="W144" s="348">
        <v>42461</v>
      </c>
      <c r="X144" s="352" t="s">
        <v>2287</v>
      </c>
      <c r="Y144" s="46" t="s">
        <v>2283</v>
      </c>
      <c r="Z144" s="55">
        <v>890900943</v>
      </c>
      <c r="AA144" s="51" t="s">
        <v>1578</v>
      </c>
      <c r="AB144" s="349">
        <v>84416</v>
      </c>
      <c r="AC144" s="348">
        <v>42480</v>
      </c>
      <c r="AD144" s="29"/>
      <c r="AE144" s="29">
        <v>10239900</v>
      </c>
      <c r="AF144" s="50"/>
      <c r="AG144" s="50"/>
      <c r="AH144" s="50">
        <f t="shared" si="117"/>
        <v>10239900</v>
      </c>
      <c r="AI144" s="158" t="s">
        <v>22</v>
      </c>
      <c r="AJ144" s="158" t="s">
        <v>67</v>
      </c>
      <c r="AK144" s="158" t="s">
        <v>67</v>
      </c>
      <c r="AL144" s="158" t="s">
        <v>67</v>
      </c>
      <c r="AM144" s="348" t="s">
        <v>67</v>
      </c>
      <c r="AN144" s="348">
        <v>42476</v>
      </c>
      <c r="AO144" s="348"/>
      <c r="AP144" s="348">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4">
        <f t="shared" si="150"/>
        <v>7643</v>
      </c>
      <c r="B145" s="347" t="s">
        <v>2284</v>
      </c>
      <c r="C145" s="279" t="s">
        <v>2585</v>
      </c>
      <c r="D145" s="91">
        <v>15406</v>
      </c>
      <c r="E145" s="348">
        <v>42461</v>
      </c>
      <c r="F145" s="352" t="s">
        <v>1590</v>
      </c>
      <c r="G145" s="118" t="s">
        <v>1873</v>
      </c>
      <c r="H145" s="118"/>
      <c r="I145" s="30" t="s">
        <v>2257</v>
      </c>
      <c r="J145" s="223" t="s">
        <v>2289</v>
      </c>
      <c r="K145" s="349">
        <v>190</v>
      </c>
      <c r="L145" s="47">
        <v>271120</v>
      </c>
      <c r="M145" s="28" t="s">
        <v>2589</v>
      </c>
      <c r="N145" s="218">
        <v>4084800</v>
      </c>
      <c r="O145" s="350" t="s">
        <v>2584</v>
      </c>
      <c r="P145" s="184" t="s">
        <v>2290</v>
      </c>
      <c r="Q145" s="289" t="s">
        <v>1480</v>
      </c>
      <c r="R145" s="351" t="s">
        <v>1481</v>
      </c>
      <c r="S145" s="53"/>
      <c r="T145" s="76"/>
      <c r="U145" s="53"/>
      <c r="V145" s="193">
        <v>7643</v>
      </c>
      <c r="W145" s="348">
        <v>42464</v>
      </c>
      <c r="X145" s="352" t="s">
        <v>1484</v>
      </c>
      <c r="Y145" s="46" t="s">
        <v>2280</v>
      </c>
      <c r="Z145" s="35">
        <v>900059238</v>
      </c>
      <c r="AA145" s="51" t="s">
        <v>2065</v>
      </c>
      <c r="AB145" s="354">
        <v>84916</v>
      </c>
      <c r="AC145" s="92">
        <v>42480</v>
      </c>
      <c r="AD145" s="50"/>
      <c r="AE145" s="157">
        <v>4084800</v>
      </c>
      <c r="AF145" s="50"/>
      <c r="AG145" s="50"/>
      <c r="AH145" s="50">
        <f t="shared" si="117"/>
        <v>4084800</v>
      </c>
      <c r="AI145" s="158" t="s">
        <v>22</v>
      </c>
      <c r="AJ145" s="158" t="s">
        <v>67</v>
      </c>
      <c r="AK145" s="158" t="s">
        <v>67</v>
      </c>
      <c r="AL145" s="158" t="s">
        <v>67</v>
      </c>
      <c r="AM145" s="348" t="s">
        <v>67</v>
      </c>
      <c r="AN145" s="92">
        <v>42464</v>
      </c>
      <c r="AO145" s="92"/>
      <c r="AP145" s="348">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4">
        <f t="shared" si="150"/>
        <v>7781</v>
      </c>
      <c r="B146" s="347" t="s">
        <v>2284</v>
      </c>
      <c r="C146" s="279" t="s">
        <v>2587</v>
      </c>
      <c r="D146" s="91">
        <v>15658</v>
      </c>
      <c r="E146" s="348">
        <v>42472</v>
      </c>
      <c r="F146" s="352" t="s">
        <v>1590</v>
      </c>
      <c r="G146" s="118" t="s">
        <v>1873</v>
      </c>
      <c r="H146" s="118"/>
      <c r="I146" s="121" t="s">
        <v>2250</v>
      </c>
      <c r="J146" s="223" t="s">
        <v>2586</v>
      </c>
      <c r="K146" s="349">
        <v>30</v>
      </c>
      <c r="L146" s="47">
        <v>432330</v>
      </c>
      <c r="M146" s="28" t="s">
        <v>2590</v>
      </c>
      <c r="N146" s="218">
        <v>514702791.48000002</v>
      </c>
      <c r="O146" s="350" t="s">
        <v>2591</v>
      </c>
      <c r="P146" s="184" t="s">
        <v>1531</v>
      </c>
      <c r="Q146" s="289" t="s">
        <v>1480</v>
      </c>
      <c r="R146" s="351" t="s">
        <v>1481</v>
      </c>
      <c r="S146" s="53"/>
      <c r="T146" s="76"/>
      <c r="U146" s="53"/>
      <c r="V146" s="193">
        <v>7781</v>
      </c>
      <c r="W146" s="348">
        <v>42472</v>
      </c>
      <c r="X146" s="352" t="s">
        <v>1484</v>
      </c>
      <c r="Y146" s="46" t="s">
        <v>2592</v>
      </c>
      <c r="Z146" s="35">
        <v>800103052</v>
      </c>
      <c r="AA146" s="51" t="s">
        <v>1883</v>
      </c>
      <c r="AB146" s="354">
        <v>91616</v>
      </c>
      <c r="AC146" s="92">
        <v>42485</v>
      </c>
      <c r="AD146" s="50"/>
      <c r="AE146" s="157">
        <v>514702791.48000002</v>
      </c>
      <c r="AF146" s="50"/>
      <c r="AG146" s="50"/>
      <c r="AH146" s="50">
        <f t="shared" si="117"/>
        <v>514702791.48000002</v>
      </c>
      <c r="AI146" s="158" t="s">
        <v>22</v>
      </c>
      <c r="AJ146" s="158" t="s">
        <v>67</v>
      </c>
      <c r="AK146" s="158" t="s">
        <v>67</v>
      </c>
      <c r="AL146" s="158" t="s">
        <v>67</v>
      </c>
      <c r="AM146" s="348" t="s">
        <v>67</v>
      </c>
      <c r="AN146" s="92">
        <v>42472</v>
      </c>
      <c r="AO146" s="92"/>
      <c r="AP146" s="348">
        <v>42501</v>
      </c>
      <c r="AQ146" s="29">
        <f t="shared" si="151"/>
        <v>29</v>
      </c>
      <c r="AR146" s="53"/>
      <c r="AS146" s="352"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4">
        <f t="shared" si="150"/>
        <v>7854</v>
      </c>
      <c r="B147" s="347" t="s">
        <v>2284</v>
      </c>
      <c r="C147" s="279" t="s">
        <v>2656</v>
      </c>
      <c r="D147" s="91">
        <v>15809</v>
      </c>
      <c r="E147" s="348">
        <v>42478</v>
      </c>
      <c r="F147" s="352" t="s">
        <v>1590</v>
      </c>
      <c r="G147" s="118" t="s">
        <v>1873</v>
      </c>
      <c r="H147" s="118"/>
      <c r="I147" s="352" t="s">
        <v>1972</v>
      </c>
      <c r="J147" s="353" t="s">
        <v>2097</v>
      </c>
      <c r="K147" s="349" t="s">
        <v>2098</v>
      </c>
      <c r="L147" s="47">
        <v>91111703</v>
      </c>
      <c r="M147" s="353" t="s">
        <v>2099</v>
      </c>
      <c r="N147" s="218">
        <v>2690588</v>
      </c>
      <c r="O147" s="350" t="s">
        <v>2657</v>
      </c>
      <c r="P147" s="184" t="s">
        <v>1939</v>
      </c>
      <c r="Q147" s="289" t="s">
        <v>1480</v>
      </c>
      <c r="R147" s="351" t="s">
        <v>1481</v>
      </c>
      <c r="S147" s="53"/>
      <c r="T147" s="76"/>
      <c r="U147" s="53"/>
      <c r="V147" s="193">
        <v>7854</v>
      </c>
      <c r="W147" s="348">
        <v>42478</v>
      </c>
      <c r="X147" s="352" t="s">
        <v>1484</v>
      </c>
      <c r="Y147" s="46" t="s">
        <v>2655</v>
      </c>
      <c r="Z147" s="35">
        <v>817000830</v>
      </c>
      <c r="AA147" s="51" t="s">
        <v>1570</v>
      </c>
      <c r="AB147" s="354">
        <v>85016</v>
      </c>
      <c r="AC147" s="92">
        <v>42480</v>
      </c>
      <c r="AD147" s="50"/>
      <c r="AE147" s="157">
        <v>2690588</v>
      </c>
      <c r="AF147" s="50"/>
      <c r="AG147" s="50"/>
      <c r="AH147" s="50">
        <f t="shared" si="117"/>
        <v>2690588</v>
      </c>
      <c r="AI147" s="158" t="s">
        <v>22</v>
      </c>
      <c r="AJ147" s="158" t="s">
        <v>67</v>
      </c>
      <c r="AK147" s="158" t="s">
        <v>67</v>
      </c>
      <c r="AL147" s="158" t="s">
        <v>67</v>
      </c>
      <c r="AM147" s="348" t="s">
        <v>67</v>
      </c>
      <c r="AN147" s="92">
        <v>42478</v>
      </c>
      <c r="AO147" s="92"/>
      <c r="AP147" s="348">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4">
        <f t="shared" si="150"/>
        <v>7883</v>
      </c>
      <c r="B148" s="347" t="s">
        <v>2284</v>
      </c>
      <c r="C148" s="279" t="s">
        <v>2593</v>
      </c>
      <c r="D148" s="91">
        <v>15871</v>
      </c>
      <c r="E148" s="348">
        <v>42479</v>
      </c>
      <c r="F148" s="352" t="s">
        <v>1590</v>
      </c>
      <c r="G148" s="118" t="s">
        <v>1873</v>
      </c>
      <c r="H148" s="118"/>
      <c r="I148" s="121" t="s">
        <v>2250</v>
      </c>
      <c r="J148" s="353" t="s">
        <v>2097</v>
      </c>
      <c r="K148" s="349">
        <v>15</v>
      </c>
      <c r="L148" s="47">
        <v>81112105</v>
      </c>
      <c r="M148" s="353" t="s">
        <v>2594</v>
      </c>
      <c r="N148" s="218">
        <v>17687097</v>
      </c>
      <c r="O148" s="350" t="s">
        <v>2595</v>
      </c>
      <c r="P148" s="184" t="s">
        <v>1531</v>
      </c>
      <c r="Q148" s="289" t="s">
        <v>1480</v>
      </c>
      <c r="R148" s="351" t="s">
        <v>1481</v>
      </c>
      <c r="S148" s="53"/>
      <c r="T148" s="76"/>
      <c r="U148" s="53"/>
      <c r="V148" s="193">
        <v>7883</v>
      </c>
      <c r="W148" s="348">
        <v>42479</v>
      </c>
      <c r="X148" s="352" t="s">
        <v>1484</v>
      </c>
      <c r="Y148" s="46" t="s">
        <v>2596</v>
      </c>
      <c r="Z148" s="35">
        <v>900255873</v>
      </c>
      <c r="AA148" s="51" t="s">
        <v>1806</v>
      </c>
      <c r="AB148" s="354">
        <v>85316</v>
      </c>
      <c r="AC148" s="92">
        <v>42480</v>
      </c>
      <c r="AD148" s="50"/>
      <c r="AE148" s="157">
        <v>17687097</v>
      </c>
      <c r="AF148" s="50"/>
      <c r="AG148" s="50"/>
      <c r="AH148" s="50">
        <f t="shared" si="117"/>
        <v>17687097</v>
      </c>
      <c r="AI148" s="158" t="s">
        <v>22</v>
      </c>
      <c r="AJ148" s="158" t="s">
        <v>67</v>
      </c>
      <c r="AK148" s="158" t="s">
        <v>67</v>
      </c>
      <c r="AL148" s="158" t="s">
        <v>67</v>
      </c>
      <c r="AM148" s="348" t="s">
        <v>67</v>
      </c>
      <c r="AN148" s="92">
        <v>42479</v>
      </c>
      <c r="AO148" s="92"/>
      <c r="AP148" s="348">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4">
        <f t="shared" si="150"/>
        <v>8004</v>
      </c>
      <c r="B149" s="347" t="s">
        <v>2284</v>
      </c>
      <c r="C149" s="279" t="s">
        <v>2600</v>
      </c>
      <c r="D149" s="91">
        <v>16073</v>
      </c>
      <c r="E149" s="348">
        <v>42485</v>
      </c>
      <c r="F149" s="352" t="s">
        <v>1590</v>
      </c>
      <c r="G149" s="118" t="s">
        <v>1873</v>
      </c>
      <c r="H149" s="118"/>
      <c r="I149" s="121" t="s">
        <v>2250</v>
      </c>
      <c r="J149" s="353" t="s">
        <v>2598</v>
      </c>
      <c r="K149" s="349">
        <v>33</v>
      </c>
      <c r="L149" s="47">
        <v>432330</v>
      </c>
      <c r="M149" s="28" t="s">
        <v>2590</v>
      </c>
      <c r="N149" s="218">
        <v>713650040</v>
      </c>
      <c r="O149" s="350" t="s">
        <v>2599</v>
      </c>
      <c r="P149" s="184" t="s">
        <v>1531</v>
      </c>
      <c r="Q149" s="289" t="s">
        <v>1480</v>
      </c>
      <c r="R149" s="351" t="s">
        <v>1481</v>
      </c>
      <c r="S149" s="53"/>
      <c r="T149" s="76"/>
      <c r="U149" s="53"/>
      <c r="V149" s="193">
        <v>8004</v>
      </c>
      <c r="W149" s="348">
        <v>42485</v>
      </c>
      <c r="X149" s="352" t="s">
        <v>1484</v>
      </c>
      <c r="Y149" s="46" t="s">
        <v>2592</v>
      </c>
      <c r="Z149" s="35">
        <v>800103052</v>
      </c>
      <c r="AA149" s="51" t="s">
        <v>1883</v>
      </c>
      <c r="AB149" s="354">
        <v>91816</v>
      </c>
      <c r="AC149" s="92">
        <v>42486</v>
      </c>
      <c r="AD149" s="50"/>
      <c r="AE149" s="157">
        <v>713650040</v>
      </c>
      <c r="AF149" s="50"/>
      <c r="AG149" s="50"/>
      <c r="AH149" s="50">
        <f t="shared" si="117"/>
        <v>713650040</v>
      </c>
      <c r="AI149" s="158" t="s">
        <v>22</v>
      </c>
      <c r="AJ149" s="158" t="s">
        <v>67</v>
      </c>
      <c r="AK149" s="158" t="s">
        <v>67</v>
      </c>
      <c r="AL149" s="158" t="s">
        <v>67</v>
      </c>
      <c r="AM149" s="348" t="s">
        <v>67</v>
      </c>
      <c r="AN149" s="92">
        <v>42485</v>
      </c>
      <c r="AO149" s="92"/>
      <c r="AP149" s="348">
        <v>42886</v>
      </c>
      <c r="AQ149" s="29">
        <f t="shared" si="151"/>
        <v>401</v>
      </c>
      <c r="AR149" s="53"/>
      <c r="AS149" s="352"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4">
        <f t="shared" si="150"/>
        <v>104</v>
      </c>
      <c r="B150" s="279" t="s">
        <v>1609</v>
      </c>
      <c r="C150" s="279" t="s">
        <v>2569</v>
      </c>
      <c r="D150" s="226">
        <v>82</v>
      </c>
      <c r="E150" s="348">
        <v>42510</v>
      </c>
      <c r="F150" s="352" t="s">
        <v>1499</v>
      </c>
      <c r="G150" s="352" t="s">
        <v>1525</v>
      </c>
      <c r="H150" s="352"/>
      <c r="I150" s="352" t="s">
        <v>1972</v>
      </c>
      <c r="J150" s="28" t="s">
        <v>2297</v>
      </c>
      <c r="K150" s="349">
        <v>46</v>
      </c>
      <c r="L150" s="47">
        <v>861017</v>
      </c>
      <c r="M150" s="47" t="s">
        <v>2298</v>
      </c>
      <c r="N150" s="218">
        <v>20000000</v>
      </c>
      <c r="O150" s="76" t="s">
        <v>2299</v>
      </c>
      <c r="P150" s="184" t="s">
        <v>2038</v>
      </c>
      <c r="Q150" s="219" t="s">
        <v>1480</v>
      </c>
      <c r="R150" s="351" t="s">
        <v>1481</v>
      </c>
      <c r="S150" s="53"/>
      <c r="T150" s="76"/>
      <c r="U150" s="53"/>
      <c r="V150" s="193">
        <v>104</v>
      </c>
      <c r="W150" s="348">
        <v>42545</v>
      </c>
      <c r="X150" s="352" t="s">
        <v>1484</v>
      </c>
      <c r="Y150" s="46" t="s">
        <v>2415</v>
      </c>
      <c r="Z150" s="115">
        <v>860007759</v>
      </c>
      <c r="AA150" s="51" t="s">
        <v>1846</v>
      </c>
      <c r="AB150" s="354">
        <v>129616</v>
      </c>
      <c r="AC150" s="92"/>
      <c r="AD150" s="50"/>
      <c r="AE150" s="50">
        <v>20000000</v>
      </c>
      <c r="AF150" s="50"/>
      <c r="AG150" s="50"/>
      <c r="AH150" s="50">
        <f t="shared" ref="AH150:AH156" si="165">AE150+AF150</f>
        <v>20000000</v>
      </c>
      <c r="AI150" s="158" t="s">
        <v>22</v>
      </c>
      <c r="AJ150" s="158" t="s">
        <v>67</v>
      </c>
      <c r="AK150" s="158" t="s">
        <v>67</v>
      </c>
      <c r="AL150" s="158" t="s">
        <v>67</v>
      </c>
      <c r="AM150" s="348" t="s">
        <v>67</v>
      </c>
      <c r="AN150" s="92">
        <v>42548</v>
      </c>
      <c r="AO150" s="92"/>
      <c r="AP150" s="348">
        <v>42704</v>
      </c>
      <c r="AQ150" s="29">
        <f t="shared" si="151"/>
        <v>156</v>
      </c>
      <c r="AR150" s="53"/>
      <c r="AS150" s="352"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4" t="str">
        <f t="shared" si="150"/>
        <v>16.PAV.19939P</v>
      </c>
      <c r="B151" s="44" t="s">
        <v>2792</v>
      </c>
      <c r="C151" s="282" t="s">
        <v>2426</v>
      </c>
      <c r="D151" s="235">
        <v>83</v>
      </c>
      <c r="E151" s="348">
        <v>42510</v>
      </c>
      <c r="F151" s="352" t="s">
        <v>1499</v>
      </c>
      <c r="G151" s="352" t="s">
        <v>1525</v>
      </c>
      <c r="H151" s="352"/>
      <c r="I151" s="352" t="s">
        <v>2257</v>
      </c>
      <c r="J151" s="28" t="s">
        <v>2305</v>
      </c>
      <c r="K151" s="349">
        <v>149</v>
      </c>
      <c r="L151" s="47"/>
      <c r="M151" s="47"/>
      <c r="N151" s="218"/>
      <c r="O151" s="76" t="s">
        <v>2306</v>
      </c>
      <c r="P151" s="184" t="s">
        <v>1714</v>
      </c>
      <c r="Q151" s="219" t="s">
        <v>1480</v>
      </c>
      <c r="R151" s="351" t="s">
        <v>1481</v>
      </c>
      <c r="S151" s="53"/>
      <c r="T151" s="76"/>
      <c r="U151" s="53"/>
      <c r="V151" s="193" t="s">
        <v>2307</v>
      </c>
      <c r="W151" s="348">
        <v>42510</v>
      </c>
      <c r="X151" s="352" t="s">
        <v>2309</v>
      </c>
      <c r="Y151" s="46" t="s">
        <v>2308</v>
      </c>
      <c r="Z151" s="115"/>
      <c r="AA151" s="51"/>
      <c r="AB151" s="354">
        <v>106616</v>
      </c>
      <c r="AC151" s="92"/>
      <c r="AD151" s="50"/>
      <c r="AE151" s="74">
        <v>14996317</v>
      </c>
      <c r="AF151" s="50"/>
      <c r="AG151" s="50"/>
      <c r="AH151" s="50">
        <f t="shared" si="165"/>
        <v>14996317</v>
      </c>
      <c r="AI151" s="158" t="s">
        <v>22</v>
      </c>
      <c r="AJ151" s="158" t="s">
        <v>67</v>
      </c>
      <c r="AK151" s="158" t="s">
        <v>67</v>
      </c>
      <c r="AL151" s="158" t="s">
        <v>67</v>
      </c>
      <c r="AM151" s="348" t="s">
        <v>67</v>
      </c>
      <c r="AN151" s="92">
        <v>42513</v>
      </c>
      <c r="AO151" s="92"/>
      <c r="AP151" s="348">
        <v>42543</v>
      </c>
      <c r="AQ151" s="29">
        <f t="shared" si="151"/>
        <v>30</v>
      </c>
      <c r="AR151" s="53"/>
      <c r="AS151" s="352"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f t="shared" si="150"/>
        <v>90</v>
      </c>
      <c r="B152" s="279" t="s">
        <v>2170</v>
      </c>
      <c r="C152" s="282" t="s">
        <v>2427</v>
      </c>
      <c r="D152" s="235">
        <v>84</v>
      </c>
      <c r="E152" s="348">
        <v>42513</v>
      </c>
      <c r="F152" s="352" t="s">
        <v>1499</v>
      </c>
      <c r="G152" s="352" t="s">
        <v>1525</v>
      </c>
      <c r="H152" s="352"/>
      <c r="I152" s="352" t="s">
        <v>1972</v>
      </c>
      <c r="J152" s="28" t="s">
        <v>2310</v>
      </c>
      <c r="K152" s="349">
        <v>254</v>
      </c>
      <c r="L152" s="47">
        <v>861117</v>
      </c>
      <c r="M152" s="47" t="s">
        <v>1959</v>
      </c>
      <c r="N152" s="218">
        <v>30600000</v>
      </c>
      <c r="O152" s="76" t="s">
        <v>2311</v>
      </c>
      <c r="P152" s="184" t="s">
        <v>2038</v>
      </c>
      <c r="Q152" s="219" t="s">
        <v>1480</v>
      </c>
      <c r="R152" s="351" t="s">
        <v>1481</v>
      </c>
      <c r="S152" s="53"/>
      <c r="T152" s="76"/>
      <c r="U152" s="53"/>
      <c r="V152" s="193">
        <v>90</v>
      </c>
      <c r="W152" s="348">
        <v>42524</v>
      </c>
      <c r="X152" s="352" t="s">
        <v>1484</v>
      </c>
      <c r="Y152" s="46" t="s">
        <v>2483</v>
      </c>
      <c r="Z152" s="115">
        <v>899999066</v>
      </c>
      <c r="AA152" s="51" t="s">
        <v>2065</v>
      </c>
      <c r="AB152" s="354">
        <v>113716</v>
      </c>
      <c r="AC152" s="92"/>
      <c r="AD152" s="50"/>
      <c r="AE152" s="74">
        <v>30600000</v>
      </c>
      <c r="AF152" s="50"/>
      <c r="AG152" s="50"/>
      <c r="AH152" s="50">
        <f t="shared" si="165"/>
        <v>30600000</v>
      </c>
      <c r="AI152" s="158" t="s">
        <v>22</v>
      </c>
      <c r="AJ152" s="158" t="s">
        <v>67</v>
      </c>
      <c r="AK152" s="158" t="s">
        <v>67</v>
      </c>
      <c r="AL152" s="158" t="s">
        <v>67</v>
      </c>
      <c r="AM152" s="348" t="s">
        <v>67</v>
      </c>
      <c r="AN152" s="92">
        <v>42552</v>
      </c>
      <c r="AO152" s="92"/>
      <c r="AP152" s="348">
        <v>42704</v>
      </c>
      <c r="AQ152" s="29">
        <f t="shared" si="151"/>
        <v>152</v>
      </c>
      <c r="AR152" s="53"/>
      <c r="AS152" s="352"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112</v>
      </c>
      <c r="B153" s="279" t="s">
        <v>1609</v>
      </c>
      <c r="C153" s="279" t="s">
        <v>2570</v>
      </c>
      <c r="D153" s="235">
        <v>85</v>
      </c>
      <c r="E153" s="348">
        <v>42515</v>
      </c>
      <c r="F153" s="352" t="s">
        <v>1499</v>
      </c>
      <c r="G153" s="352" t="s">
        <v>1525</v>
      </c>
      <c r="H153" s="352"/>
      <c r="I153" s="352" t="s">
        <v>1972</v>
      </c>
      <c r="J153" s="28" t="s">
        <v>2312</v>
      </c>
      <c r="K153" s="349">
        <v>246</v>
      </c>
      <c r="L153" s="47">
        <v>861017</v>
      </c>
      <c r="M153" s="47" t="s">
        <v>1956</v>
      </c>
      <c r="N153" s="218">
        <v>11200000</v>
      </c>
      <c r="O153" s="76" t="s">
        <v>2313</v>
      </c>
      <c r="P153" s="184" t="s">
        <v>2038</v>
      </c>
      <c r="Q153" s="289" t="s">
        <v>1480</v>
      </c>
      <c r="R153" s="351" t="s">
        <v>1481</v>
      </c>
      <c r="S153" s="53"/>
      <c r="T153" s="76"/>
      <c r="U153" s="53"/>
      <c r="V153" s="193">
        <v>112</v>
      </c>
      <c r="W153" s="348">
        <v>42563</v>
      </c>
      <c r="X153" s="352" t="s">
        <v>1484</v>
      </c>
      <c r="Y153" s="46" t="s">
        <v>2314</v>
      </c>
      <c r="Z153" s="115">
        <v>830015728</v>
      </c>
      <c r="AA153" s="51" t="s">
        <v>1578</v>
      </c>
      <c r="AB153" s="354">
        <v>136015</v>
      </c>
      <c r="AC153" s="92">
        <v>42563</v>
      </c>
      <c r="AD153" s="50"/>
      <c r="AE153" s="50">
        <v>11200000</v>
      </c>
      <c r="AF153" s="50"/>
      <c r="AG153" s="50"/>
      <c r="AH153" s="50">
        <f t="shared" si="165"/>
        <v>11200000</v>
      </c>
      <c r="AI153" s="158" t="s">
        <v>22</v>
      </c>
      <c r="AJ153" s="158" t="s">
        <v>67</v>
      </c>
      <c r="AK153" s="158" t="s">
        <v>67</v>
      </c>
      <c r="AL153" s="158" t="s">
        <v>67</v>
      </c>
      <c r="AM153" s="348" t="s">
        <v>67</v>
      </c>
      <c r="AN153" s="92">
        <v>42566</v>
      </c>
      <c r="AO153" s="349">
        <f>AN153-W153</f>
        <v>3</v>
      </c>
      <c r="AP153" s="348">
        <v>42704</v>
      </c>
      <c r="AQ153" s="172">
        <f t="shared" si="151"/>
        <v>138</v>
      </c>
      <c r="AR153" s="53"/>
      <c r="AS153" s="352"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4">
        <f t="shared" si="150"/>
        <v>103</v>
      </c>
      <c r="B154" s="279" t="s">
        <v>1610</v>
      </c>
      <c r="C154" s="282" t="s">
        <v>2417</v>
      </c>
      <c r="D154" s="235">
        <v>86</v>
      </c>
      <c r="E154" s="348">
        <v>42514</v>
      </c>
      <c r="F154" s="352" t="s">
        <v>1499</v>
      </c>
      <c r="G154" s="352" t="s">
        <v>1525</v>
      </c>
      <c r="H154" s="352"/>
      <c r="I154" s="352" t="s">
        <v>1972</v>
      </c>
      <c r="J154" s="28" t="s">
        <v>2315</v>
      </c>
      <c r="K154" s="349">
        <v>250</v>
      </c>
      <c r="L154" s="47">
        <v>801615</v>
      </c>
      <c r="M154" s="47" t="s">
        <v>1835</v>
      </c>
      <c r="N154" s="218">
        <v>29580000</v>
      </c>
      <c r="O154" s="76" t="s">
        <v>2316</v>
      </c>
      <c r="P154" s="184" t="s">
        <v>2038</v>
      </c>
      <c r="Q154" s="219" t="s">
        <v>1480</v>
      </c>
      <c r="R154" s="351" t="s">
        <v>1481</v>
      </c>
      <c r="S154" s="53"/>
      <c r="T154" s="76"/>
      <c r="U154" s="53"/>
      <c r="V154" s="193">
        <v>103</v>
      </c>
      <c r="W154" s="348">
        <v>42545</v>
      </c>
      <c r="X154" s="352" t="s">
        <v>1866</v>
      </c>
      <c r="Y154" s="46" t="s">
        <v>2619</v>
      </c>
      <c r="Z154" s="115">
        <v>899999066</v>
      </c>
      <c r="AA154" s="51" t="s">
        <v>2065</v>
      </c>
      <c r="AB154" s="354">
        <v>29416</v>
      </c>
      <c r="AC154" s="92"/>
      <c r="AD154" s="50"/>
      <c r="AE154" s="74">
        <v>29580000</v>
      </c>
      <c r="AF154" s="50"/>
      <c r="AG154" s="50"/>
      <c r="AH154" s="50">
        <f t="shared" si="165"/>
        <v>29580000</v>
      </c>
      <c r="AI154" s="158" t="s">
        <v>22</v>
      </c>
      <c r="AJ154" s="158" t="s">
        <v>67</v>
      </c>
      <c r="AK154" s="158" t="s">
        <v>67</v>
      </c>
      <c r="AL154" s="158" t="s">
        <v>67</v>
      </c>
      <c r="AM154" s="348" t="s">
        <v>67</v>
      </c>
      <c r="AN154" s="92">
        <v>42545</v>
      </c>
      <c r="AO154" s="92"/>
      <c r="AP154" s="348">
        <v>42613</v>
      </c>
      <c r="AQ154" s="29">
        <f t="shared" si="151"/>
        <v>68</v>
      </c>
      <c r="AR154" s="53"/>
      <c r="AS154" s="352"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8"/>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4">
        <f t="shared" si="150"/>
        <v>101</v>
      </c>
      <c r="B156" s="279" t="s">
        <v>1489</v>
      </c>
      <c r="C156" s="279" t="s">
        <v>2564</v>
      </c>
      <c r="D156" s="235">
        <v>88</v>
      </c>
      <c r="E156" s="348">
        <v>42515</v>
      </c>
      <c r="F156" s="352" t="s">
        <v>1499</v>
      </c>
      <c r="G156" s="46" t="s">
        <v>1525</v>
      </c>
      <c r="H156" s="46"/>
      <c r="I156" s="46" t="s">
        <v>1972</v>
      </c>
      <c r="J156" s="28" t="s">
        <v>2321</v>
      </c>
      <c r="K156" s="349">
        <v>249</v>
      </c>
      <c r="L156" s="47">
        <v>801615</v>
      </c>
      <c r="M156" s="47" t="s">
        <v>1835</v>
      </c>
      <c r="N156" s="218">
        <v>10000000</v>
      </c>
      <c r="O156" s="76" t="s">
        <v>2322</v>
      </c>
      <c r="P156" s="184" t="s">
        <v>2038</v>
      </c>
      <c r="Q156" s="219" t="s">
        <v>1480</v>
      </c>
      <c r="R156" s="351" t="s">
        <v>1481</v>
      </c>
      <c r="S156" s="53"/>
      <c r="T156" s="76"/>
      <c r="U156" s="53"/>
      <c r="V156" s="193">
        <v>101</v>
      </c>
      <c r="W156" s="348">
        <v>42541</v>
      </c>
      <c r="X156" s="352" t="s">
        <v>1484</v>
      </c>
      <c r="Y156" s="371" t="s">
        <v>2323</v>
      </c>
      <c r="Z156" s="115">
        <v>51683740</v>
      </c>
      <c r="AA156" s="51"/>
      <c r="AB156" s="354">
        <v>122716</v>
      </c>
      <c r="AC156" s="92"/>
      <c r="AD156" s="369">
        <v>5000000</v>
      </c>
      <c r="AE156" s="74">
        <v>10000000</v>
      </c>
      <c r="AF156" s="50"/>
      <c r="AG156" s="50"/>
      <c r="AH156" s="369">
        <f t="shared" si="165"/>
        <v>10000000</v>
      </c>
      <c r="AI156" s="158" t="s">
        <v>22</v>
      </c>
      <c r="AJ156" s="158" t="s">
        <v>67</v>
      </c>
      <c r="AK156" s="158" t="s">
        <v>67</v>
      </c>
      <c r="AL156" s="158" t="s">
        <v>67</v>
      </c>
      <c r="AM156" s="348" t="s">
        <v>67</v>
      </c>
      <c r="AN156" s="92">
        <v>42542</v>
      </c>
      <c r="AO156" s="92"/>
      <c r="AP156" s="348">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5"/>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8"/>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8"/>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4">
        <f t="shared" si="150"/>
        <v>105</v>
      </c>
      <c r="B158" s="279" t="s">
        <v>2170</v>
      </c>
      <c r="C158" s="282" t="s">
        <v>2433</v>
      </c>
      <c r="D158" s="235">
        <v>90</v>
      </c>
      <c r="E158" s="348">
        <v>42516</v>
      </c>
      <c r="F158" s="352" t="s">
        <v>1499</v>
      </c>
      <c r="G158" s="352" t="s">
        <v>1525</v>
      </c>
      <c r="H158" s="352"/>
      <c r="I158" s="352" t="s">
        <v>255</v>
      </c>
      <c r="J158" s="28" t="s">
        <v>2325</v>
      </c>
      <c r="K158" s="349">
        <v>262</v>
      </c>
      <c r="L158" s="47">
        <v>801116</v>
      </c>
      <c r="M158" s="47" t="s">
        <v>1479</v>
      </c>
      <c r="N158" s="218">
        <v>10000000</v>
      </c>
      <c r="O158" s="76" t="s">
        <v>2326</v>
      </c>
      <c r="P158" s="184" t="s">
        <v>1487</v>
      </c>
      <c r="Q158" s="219" t="s">
        <v>1480</v>
      </c>
      <c r="R158" s="351" t="s">
        <v>1481</v>
      </c>
      <c r="S158" s="53"/>
      <c r="T158" s="76"/>
      <c r="U158" s="53"/>
      <c r="V158" s="193">
        <v>105</v>
      </c>
      <c r="W158" s="348">
        <v>42548</v>
      </c>
      <c r="X158" s="352" t="s">
        <v>1484</v>
      </c>
      <c r="Y158" s="46" t="s">
        <v>2327</v>
      </c>
      <c r="Z158" s="115">
        <v>900422614</v>
      </c>
      <c r="AA158" s="51" t="s">
        <v>1883</v>
      </c>
      <c r="AB158" s="354">
        <v>129716</v>
      </c>
      <c r="AC158" s="92"/>
      <c r="AD158" s="50"/>
      <c r="AE158" s="74">
        <v>10000000</v>
      </c>
      <c r="AF158" s="50"/>
      <c r="AG158" s="50"/>
      <c r="AH158" s="50">
        <f>AE158+AF158</f>
        <v>10000000</v>
      </c>
      <c r="AI158" s="158" t="s">
        <v>22</v>
      </c>
      <c r="AJ158" s="158" t="s">
        <v>67</v>
      </c>
      <c r="AK158" s="158" t="s">
        <v>67</v>
      </c>
      <c r="AL158" s="158" t="s">
        <v>67</v>
      </c>
      <c r="AM158" s="348" t="s">
        <v>67</v>
      </c>
      <c r="AN158" s="92">
        <v>42548</v>
      </c>
      <c r="AO158" s="92"/>
      <c r="AP158" s="348">
        <v>42735</v>
      </c>
      <c r="AQ158" s="29">
        <f t="shared" si="166"/>
        <v>187</v>
      </c>
      <c r="AR158" s="53"/>
      <c r="AS158" s="352"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4">
        <f t="shared" si="150"/>
        <v>93</v>
      </c>
      <c r="B159" s="279" t="s">
        <v>2324</v>
      </c>
      <c r="C159" s="282" t="s">
        <v>2422</v>
      </c>
      <c r="D159" s="235">
        <v>91</v>
      </c>
      <c r="E159" s="348">
        <v>42516</v>
      </c>
      <c r="F159" s="352" t="s">
        <v>1499</v>
      </c>
      <c r="G159" s="352" t="s">
        <v>1526</v>
      </c>
      <c r="H159" s="352"/>
      <c r="I159" s="352" t="s">
        <v>212</v>
      </c>
      <c r="J159" s="28" t="s">
        <v>2328</v>
      </c>
      <c r="K159" s="349">
        <v>93</v>
      </c>
      <c r="L159" s="47">
        <v>821113</v>
      </c>
      <c r="M159" s="47" t="s">
        <v>2133</v>
      </c>
      <c r="N159" s="218">
        <v>1060000</v>
      </c>
      <c r="O159" s="76" t="s">
        <v>2329</v>
      </c>
      <c r="P159" s="184" t="s">
        <v>1803</v>
      </c>
      <c r="Q159" s="219" t="s">
        <v>1480</v>
      </c>
      <c r="R159" s="351" t="s">
        <v>1481</v>
      </c>
      <c r="S159" s="53"/>
      <c r="T159" s="76"/>
      <c r="U159" s="53"/>
      <c r="V159" s="193">
        <v>93</v>
      </c>
      <c r="W159" s="348">
        <v>42531</v>
      </c>
      <c r="X159" s="352" t="s">
        <v>1484</v>
      </c>
      <c r="Y159" s="46" t="s">
        <v>2330</v>
      </c>
      <c r="Z159" s="115">
        <v>800249557</v>
      </c>
      <c r="AA159" s="51" t="s">
        <v>1806</v>
      </c>
      <c r="AB159" s="354">
        <v>117816</v>
      </c>
      <c r="AC159" s="92"/>
      <c r="AD159" s="50"/>
      <c r="AE159" s="74">
        <v>1060000</v>
      </c>
      <c r="AF159" s="50"/>
      <c r="AG159" s="50"/>
      <c r="AH159" s="50">
        <f>AE159+AF159</f>
        <v>1060000</v>
      </c>
      <c r="AI159" s="158" t="s">
        <v>22</v>
      </c>
      <c r="AJ159" s="158" t="s">
        <v>67</v>
      </c>
      <c r="AK159" s="158" t="s">
        <v>67</v>
      </c>
      <c r="AL159" s="158" t="s">
        <v>67</v>
      </c>
      <c r="AM159" s="348" t="s">
        <v>67</v>
      </c>
      <c r="AN159" s="92">
        <v>42531</v>
      </c>
      <c r="AO159" s="92"/>
      <c r="AP159" s="348">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4">
        <f t="shared" si="150"/>
        <v>99</v>
      </c>
      <c r="B160" s="279" t="s">
        <v>2164</v>
      </c>
      <c r="C160" s="282" t="s">
        <v>2525</v>
      </c>
      <c r="D160" s="255">
        <v>92</v>
      </c>
      <c r="E160" s="348">
        <v>42516</v>
      </c>
      <c r="F160" s="352" t="s">
        <v>1499</v>
      </c>
      <c r="G160" s="352" t="s">
        <v>1526</v>
      </c>
      <c r="H160" s="352"/>
      <c r="I160" s="30" t="s">
        <v>2302</v>
      </c>
      <c r="J160" s="28" t="s">
        <v>2416</v>
      </c>
      <c r="K160" s="349">
        <v>179</v>
      </c>
      <c r="L160" s="47">
        <v>241415</v>
      </c>
      <c r="M160" s="47" t="s">
        <v>2351</v>
      </c>
      <c r="N160" s="218">
        <v>30000000</v>
      </c>
      <c r="O160" s="76" t="s">
        <v>2349</v>
      </c>
      <c r="P160" s="184" t="s">
        <v>2350</v>
      </c>
      <c r="Q160" s="219" t="s">
        <v>1480</v>
      </c>
      <c r="R160" s="351" t="s">
        <v>1481</v>
      </c>
      <c r="S160" s="53"/>
      <c r="T160" s="76"/>
      <c r="U160" s="53"/>
      <c r="V160" s="193">
        <v>99</v>
      </c>
      <c r="W160" s="348">
        <v>42536</v>
      </c>
      <c r="X160" s="352" t="s">
        <v>1484</v>
      </c>
      <c r="Y160" s="46" t="s">
        <v>2348</v>
      </c>
      <c r="Z160" s="115">
        <v>800219241</v>
      </c>
      <c r="AA160" s="51" t="s">
        <v>1806</v>
      </c>
      <c r="AB160" s="354">
        <v>120116</v>
      </c>
      <c r="AC160" s="92"/>
      <c r="AD160" s="50"/>
      <c r="AE160" s="74">
        <v>30000000</v>
      </c>
      <c r="AF160" s="50"/>
      <c r="AG160" s="50"/>
      <c r="AH160" s="50">
        <f>AE160+AF160</f>
        <v>30000000</v>
      </c>
      <c r="AI160" s="158" t="s">
        <v>22</v>
      </c>
      <c r="AJ160" s="158" t="s">
        <v>67</v>
      </c>
      <c r="AK160" s="158" t="s">
        <v>67</v>
      </c>
      <c r="AL160" s="158" t="s">
        <v>67</v>
      </c>
      <c r="AM160" s="348" t="s">
        <v>67</v>
      </c>
      <c r="AN160" s="92">
        <v>42536</v>
      </c>
      <c r="AO160" s="92"/>
      <c r="AP160" s="348">
        <v>42596</v>
      </c>
      <c r="AQ160" s="29">
        <f t="shared" si="166"/>
        <v>60</v>
      </c>
      <c r="AR160" s="53"/>
      <c r="AS160" s="352"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4">
        <f t="shared" si="150"/>
        <v>26</v>
      </c>
      <c r="B161" s="279" t="s">
        <v>1610</v>
      </c>
      <c r="C161" s="186" t="s">
        <v>2418</v>
      </c>
      <c r="D161" s="255">
        <v>30</v>
      </c>
      <c r="E161" s="348">
        <v>42506</v>
      </c>
      <c r="F161" s="118" t="s">
        <v>2248</v>
      </c>
      <c r="G161" s="118" t="s">
        <v>2248</v>
      </c>
      <c r="H161" s="118"/>
      <c r="I161" s="352" t="s">
        <v>2257</v>
      </c>
      <c r="J161" s="353" t="s">
        <v>2352</v>
      </c>
      <c r="K161" s="354">
        <v>186</v>
      </c>
      <c r="L161" s="47">
        <v>721015</v>
      </c>
      <c r="M161" s="356" t="s">
        <v>2206</v>
      </c>
      <c r="N161" s="163">
        <v>6997940</v>
      </c>
      <c r="O161" s="350" t="s">
        <v>2300</v>
      </c>
      <c r="P161" s="351" t="s">
        <v>1714</v>
      </c>
      <c r="Q161" s="289" t="s">
        <v>1480</v>
      </c>
      <c r="R161" s="351" t="s">
        <v>1481</v>
      </c>
      <c r="S161" s="48"/>
      <c r="T161" s="49"/>
      <c r="U161" s="48"/>
      <c r="V161" s="193">
        <v>26</v>
      </c>
      <c r="W161" s="348">
        <v>42528</v>
      </c>
      <c r="X161" s="352" t="s">
        <v>2117</v>
      </c>
      <c r="Y161" s="46" t="s">
        <v>2210</v>
      </c>
      <c r="Z161" s="35">
        <v>900785304</v>
      </c>
      <c r="AA161" s="51" t="s">
        <v>1565</v>
      </c>
      <c r="AB161" s="349">
        <v>113816</v>
      </c>
      <c r="AC161" s="348"/>
      <c r="AD161" s="50">
        <v>0</v>
      </c>
      <c r="AE161" s="158">
        <v>4422191</v>
      </c>
      <c r="AF161" s="50"/>
      <c r="AG161" s="50"/>
      <c r="AH161" s="50">
        <f t="shared" ref="AH161:AH164" si="167">+AE161+AF161</f>
        <v>4422191</v>
      </c>
      <c r="AI161" s="158" t="s">
        <v>22</v>
      </c>
      <c r="AJ161" s="158" t="s">
        <v>67</v>
      </c>
      <c r="AK161" s="158" t="s">
        <v>67</v>
      </c>
      <c r="AL161" s="158" t="s">
        <v>67</v>
      </c>
      <c r="AM161" s="348" t="s">
        <v>67</v>
      </c>
      <c r="AN161" s="348">
        <v>42528</v>
      </c>
      <c r="AO161" s="348"/>
      <c r="AP161" s="348">
        <v>42558</v>
      </c>
      <c r="AQ161" s="29">
        <f t="shared" si="166"/>
        <v>30</v>
      </c>
      <c r="AR161" s="29"/>
      <c r="AS161" s="352"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4">
        <f t="shared" si="150"/>
        <v>27</v>
      </c>
      <c r="B162" s="44" t="s">
        <v>2792</v>
      </c>
      <c r="C162" s="186" t="s">
        <v>2432</v>
      </c>
      <c r="D162" s="255">
        <v>31</v>
      </c>
      <c r="E162" s="348">
        <v>42514</v>
      </c>
      <c r="F162" s="118" t="s">
        <v>2248</v>
      </c>
      <c r="G162" s="118" t="s">
        <v>2248</v>
      </c>
      <c r="H162" s="118"/>
      <c r="I162" s="352" t="s">
        <v>2257</v>
      </c>
      <c r="J162" s="353" t="s">
        <v>2353</v>
      </c>
      <c r="K162" s="354">
        <v>144</v>
      </c>
      <c r="L162" s="47" t="s">
        <v>2354</v>
      </c>
      <c r="M162" s="356" t="s">
        <v>2355</v>
      </c>
      <c r="N162" s="163">
        <v>5800000</v>
      </c>
      <c r="O162" s="350" t="s">
        <v>2356</v>
      </c>
      <c r="P162" s="351" t="s">
        <v>1714</v>
      </c>
      <c r="Q162" s="289" t="s">
        <v>1480</v>
      </c>
      <c r="R162" s="351" t="s">
        <v>1481</v>
      </c>
      <c r="S162" s="48"/>
      <c r="T162" s="49"/>
      <c r="U162" s="48"/>
      <c r="V162" s="193">
        <v>27</v>
      </c>
      <c r="W162" s="348">
        <v>42537</v>
      </c>
      <c r="X162" s="352" t="s">
        <v>1484</v>
      </c>
      <c r="Y162" s="46" t="s">
        <v>2550</v>
      </c>
      <c r="Z162" s="35">
        <v>900575266</v>
      </c>
      <c r="AA162" s="51" t="s">
        <v>1729</v>
      </c>
      <c r="AB162" s="349">
        <v>120316</v>
      </c>
      <c r="AC162" s="348"/>
      <c r="AD162" s="50">
        <v>0</v>
      </c>
      <c r="AE162" s="158">
        <v>2760800</v>
      </c>
      <c r="AF162" s="50"/>
      <c r="AG162" s="50"/>
      <c r="AH162" s="50">
        <f t="shared" si="167"/>
        <v>2760800</v>
      </c>
      <c r="AI162" s="158" t="s">
        <v>22</v>
      </c>
      <c r="AJ162" s="158" t="s">
        <v>67</v>
      </c>
      <c r="AK162" s="158" t="s">
        <v>67</v>
      </c>
      <c r="AL162" s="158" t="s">
        <v>67</v>
      </c>
      <c r="AM162" s="348" t="s">
        <v>67</v>
      </c>
      <c r="AN162" s="348">
        <v>42541</v>
      </c>
      <c r="AO162" s="348"/>
      <c r="AP162" s="348">
        <v>42735</v>
      </c>
      <c r="AQ162" s="29">
        <f t="shared" si="166"/>
        <v>194</v>
      </c>
      <c r="AR162" s="29"/>
      <c r="AS162" s="352"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4">
        <f t="shared" si="150"/>
        <v>28</v>
      </c>
      <c r="B163" s="44" t="s">
        <v>2792</v>
      </c>
      <c r="C163" s="186" t="s">
        <v>2431</v>
      </c>
      <c r="D163" s="255">
        <v>32</v>
      </c>
      <c r="E163" s="348">
        <v>42514</v>
      </c>
      <c r="F163" s="118" t="s">
        <v>2248</v>
      </c>
      <c r="G163" s="118" t="s">
        <v>2248</v>
      </c>
      <c r="H163" s="118"/>
      <c r="I163" s="352" t="s">
        <v>2257</v>
      </c>
      <c r="J163" s="353" t="s">
        <v>2357</v>
      </c>
      <c r="K163" s="354">
        <v>176</v>
      </c>
      <c r="L163" s="47">
        <v>781815</v>
      </c>
      <c r="M163" s="356" t="s">
        <v>2237</v>
      </c>
      <c r="N163" s="163">
        <v>7000000</v>
      </c>
      <c r="O163" s="350" t="s">
        <v>2358</v>
      </c>
      <c r="P163" s="351" t="s">
        <v>1598</v>
      </c>
      <c r="Q163" s="289" t="s">
        <v>1480</v>
      </c>
      <c r="R163" s="351" t="s">
        <v>1481</v>
      </c>
      <c r="S163" s="48"/>
      <c r="T163" s="49"/>
      <c r="U163" s="48"/>
      <c r="V163" s="193">
        <v>28</v>
      </c>
      <c r="W163" s="348">
        <v>42537</v>
      </c>
      <c r="X163" s="352" t="s">
        <v>1579</v>
      </c>
      <c r="Y163" s="46" t="s">
        <v>2551</v>
      </c>
      <c r="Z163" s="35">
        <v>19118199</v>
      </c>
      <c r="AA163" s="51"/>
      <c r="AB163" s="349">
        <v>120216</v>
      </c>
      <c r="AC163" s="348"/>
      <c r="AD163" s="50">
        <v>0</v>
      </c>
      <c r="AE163" s="158">
        <v>7000000</v>
      </c>
      <c r="AF163" s="50"/>
      <c r="AG163" s="50"/>
      <c r="AH163" s="50">
        <f t="shared" si="167"/>
        <v>7000000</v>
      </c>
      <c r="AI163" s="158" t="s">
        <v>22</v>
      </c>
      <c r="AJ163" s="158" t="s">
        <v>67</v>
      </c>
      <c r="AK163" s="158" t="s">
        <v>67</v>
      </c>
      <c r="AL163" s="158" t="s">
        <v>67</v>
      </c>
      <c r="AM163" s="348" t="s">
        <v>67</v>
      </c>
      <c r="AN163" s="348">
        <v>42542</v>
      </c>
      <c r="AO163" s="348"/>
      <c r="AP163" s="348">
        <v>42735</v>
      </c>
      <c r="AQ163" s="29" t="s">
        <v>2347</v>
      </c>
      <c r="AR163" s="29"/>
      <c r="AS163" s="352"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4">
        <f t="shared" si="150"/>
        <v>32</v>
      </c>
      <c r="B164" s="44" t="s">
        <v>2792</v>
      </c>
      <c r="C164" s="186" t="s">
        <v>2430</v>
      </c>
      <c r="D164" s="255">
        <v>33</v>
      </c>
      <c r="E164" s="348">
        <v>42515</v>
      </c>
      <c r="F164" s="118" t="s">
        <v>2248</v>
      </c>
      <c r="G164" s="118" t="s">
        <v>2248</v>
      </c>
      <c r="H164" s="118"/>
      <c r="I164" s="30" t="s">
        <v>2257</v>
      </c>
      <c r="J164" s="353" t="s">
        <v>2359</v>
      </c>
      <c r="K164" s="354">
        <v>87</v>
      </c>
      <c r="L164" s="47">
        <v>151015</v>
      </c>
      <c r="M164" s="356" t="s">
        <v>2360</v>
      </c>
      <c r="N164" s="163">
        <v>500000</v>
      </c>
      <c r="O164" s="350" t="s">
        <v>2361</v>
      </c>
      <c r="P164" s="351" t="s">
        <v>1786</v>
      </c>
      <c r="Q164" s="289" t="s">
        <v>1480</v>
      </c>
      <c r="R164" s="351" t="s">
        <v>1481</v>
      </c>
      <c r="S164" s="48"/>
      <c r="T164" s="49"/>
      <c r="U164" s="48"/>
      <c r="V164" s="193">
        <v>32</v>
      </c>
      <c r="W164" s="348">
        <v>42537</v>
      </c>
      <c r="X164" s="352" t="s">
        <v>2362</v>
      </c>
      <c r="Y164" s="46" t="s">
        <v>2552</v>
      </c>
      <c r="Z164" s="35">
        <v>900810806</v>
      </c>
      <c r="AA164" s="51" t="s">
        <v>1578</v>
      </c>
      <c r="AB164" s="349">
        <v>121116</v>
      </c>
      <c r="AC164" s="348"/>
      <c r="AD164" s="50">
        <v>0</v>
      </c>
      <c r="AE164" s="158">
        <v>500000</v>
      </c>
      <c r="AF164" s="50"/>
      <c r="AG164" s="50"/>
      <c r="AH164" s="50">
        <f t="shared" si="167"/>
        <v>500000</v>
      </c>
      <c r="AI164" s="158" t="s">
        <v>22</v>
      </c>
      <c r="AJ164" s="158" t="s">
        <v>67</v>
      </c>
      <c r="AK164" s="158" t="s">
        <v>67</v>
      </c>
      <c r="AL164" s="158" t="s">
        <v>67</v>
      </c>
      <c r="AM164" s="348" t="s">
        <v>67</v>
      </c>
      <c r="AN164" s="348">
        <v>42538</v>
      </c>
      <c r="AO164" s="348"/>
      <c r="AP164" s="348">
        <v>42735</v>
      </c>
      <c r="AQ164" s="29"/>
      <c r="AR164" s="29"/>
      <c r="AS164" s="352"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8">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4">
        <f t="shared" si="150"/>
        <v>33</v>
      </c>
      <c r="B166" s="279" t="s">
        <v>2164</v>
      </c>
      <c r="C166" s="219" t="s">
        <v>2555</v>
      </c>
      <c r="D166" s="239">
        <v>35</v>
      </c>
      <c r="E166" s="348">
        <v>42516</v>
      </c>
      <c r="F166" s="118" t="s">
        <v>2248</v>
      </c>
      <c r="G166" s="118" t="s">
        <v>2248</v>
      </c>
      <c r="H166" s="118"/>
      <c r="I166" s="352" t="s">
        <v>2257</v>
      </c>
      <c r="J166" s="353" t="s">
        <v>2366</v>
      </c>
      <c r="K166" s="354">
        <v>119</v>
      </c>
      <c r="L166" s="47">
        <v>781815</v>
      </c>
      <c r="M166" s="356" t="s">
        <v>2237</v>
      </c>
      <c r="N166" s="163">
        <v>20000000</v>
      </c>
      <c r="O166" s="350" t="s">
        <v>2367</v>
      </c>
      <c r="P166" s="351" t="s">
        <v>1598</v>
      </c>
      <c r="Q166" s="289" t="s">
        <v>1480</v>
      </c>
      <c r="R166" s="351" t="s">
        <v>1481</v>
      </c>
      <c r="S166" s="48"/>
      <c r="T166" s="49"/>
      <c r="U166" s="48"/>
      <c r="V166" s="193">
        <v>33</v>
      </c>
      <c r="W166" s="348">
        <v>42537</v>
      </c>
      <c r="X166" s="352" t="s">
        <v>1866</v>
      </c>
      <c r="Y166" s="46" t="s">
        <v>2554</v>
      </c>
      <c r="Z166" s="35">
        <v>860000189</v>
      </c>
      <c r="AA166" s="51" t="s">
        <v>1846</v>
      </c>
      <c r="AB166" s="349">
        <v>121616</v>
      </c>
      <c r="AC166" s="348"/>
      <c r="AD166" s="50">
        <v>0</v>
      </c>
      <c r="AE166" s="163">
        <v>20000000</v>
      </c>
      <c r="AF166" s="50"/>
      <c r="AG166" s="50"/>
      <c r="AH166" s="50">
        <f t="shared" ref="AH166:AH169" si="171">+AE166+AF166</f>
        <v>20000000</v>
      </c>
      <c r="AI166" s="158" t="s">
        <v>22</v>
      </c>
      <c r="AJ166" s="158" t="s">
        <v>67</v>
      </c>
      <c r="AK166" s="158" t="s">
        <v>67</v>
      </c>
      <c r="AL166" s="158" t="s">
        <v>67</v>
      </c>
      <c r="AM166" s="348" t="s">
        <v>67</v>
      </c>
      <c r="AN166" s="348">
        <v>42537</v>
      </c>
      <c r="AO166" s="348"/>
      <c r="AP166" s="348">
        <v>42735</v>
      </c>
      <c r="AQ166" s="29">
        <f t="shared" ref="AQ166:AQ184" si="172">AP166-AN166</f>
        <v>198</v>
      </c>
      <c r="AR166" s="29"/>
      <c r="AS166" s="352"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4">
        <f t="shared" si="150"/>
        <v>34</v>
      </c>
      <c r="B167" s="279" t="s">
        <v>1489</v>
      </c>
      <c r="C167" s="219" t="s">
        <v>2435</v>
      </c>
      <c r="D167" s="239">
        <v>36</v>
      </c>
      <c r="E167" s="348">
        <v>42516</v>
      </c>
      <c r="F167" s="118" t="s">
        <v>2248</v>
      </c>
      <c r="G167" s="118" t="s">
        <v>2248</v>
      </c>
      <c r="H167" s="118"/>
      <c r="I167" s="352" t="s">
        <v>2257</v>
      </c>
      <c r="J167" s="353" t="s">
        <v>2368</v>
      </c>
      <c r="K167" s="354">
        <v>125</v>
      </c>
      <c r="L167" s="47">
        <v>781815</v>
      </c>
      <c r="M167" s="356" t="s">
        <v>2237</v>
      </c>
      <c r="N167" s="163">
        <v>6000000</v>
      </c>
      <c r="O167" s="350" t="s">
        <v>2369</v>
      </c>
      <c r="P167" s="351" t="s">
        <v>1598</v>
      </c>
      <c r="Q167" s="289" t="s">
        <v>1480</v>
      </c>
      <c r="R167" s="351" t="s">
        <v>1481</v>
      </c>
      <c r="S167" s="48"/>
      <c r="T167" s="49"/>
      <c r="U167" s="48"/>
      <c r="V167" s="193">
        <v>34</v>
      </c>
      <c r="W167" s="348">
        <v>42537</v>
      </c>
      <c r="X167" s="352" t="s">
        <v>1823</v>
      </c>
      <c r="Y167" s="46" t="s">
        <v>2524</v>
      </c>
      <c r="Z167" s="35">
        <v>900017159</v>
      </c>
      <c r="AA167" s="51" t="s">
        <v>1578</v>
      </c>
      <c r="AB167" s="349">
        <v>121316</v>
      </c>
      <c r="AC167" s="348">
        <v>42537</v>
      </c>
      <c r="AD167" s="50">
        <v>0</v>
      </c>
      <c r="AE167" s="163">
        <v>6000000</v>
      </c>
      <c r="AF167" s="50"/>
      <c r="AG167" s="50"/>
      <c r="AH167" s="50">
        <f t="shared" si="171"/>
        <v>6000000</v>
      </c>
      <c r="AI167" s="158" t="s">
        <v>22</v>
      </c>
      <c r="AJ167" s="158" t="s">
        <v>67</v>
      </c>
      <c r="AK167" s="158" t="s">
        <v>67</v>
      </c>
      <c r="AL167" s="158" t="s">
        <v>67</v>
      </c>
      <c r="AM167" s="348" t="s">
        <v>67</v>
      </c>
      <c r="AN167" s="348">
        <v>42541</v>
      </c>
      <c r="AO167" s="348"/>
      <c r="AP167" s="348">
        <v>42735</v>
      </c>
      <c r="AQ167" s="29">
        <f t="shared" si="172"/>
        <v>194</v>
      </c>
      <c r="AR167" s="29"/>
      <c r="AS167" s="352"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4">
        <f t="shared" si="150"/>
        <v>30</v>
      </c>
      <c r="B168" s="279" t="s">
        <v>2324</v>
      </c>
      <c r="C168" s="186" t="s">
        <v>2420</v>
      </c>
      <c r="D168" s="255">
        <v>37</v>
      </c>
      <c r="E168" s="348">
        <v>42516</v>
      </c>
      <c r="F168" s="118" t="s">
        <v>2248</v>
      </c>
      <c r="G168" s="118" t="s">
        <v>2248</v>
      </c>
      <c r="H168" s="118"/>
      <c r="I168" s="30" t="s">
        <v>2257</v>
      </c>
      <c r="J168" s="353" t="s">
        <v>2370</v>
      </c>
      <c r="K168" s="354">
        <v>78</v>
      </c>
      <c r="L168" s="47">
        <v>151015</v>
      </c>
      <c r="M168" s="356" t="s">
        <v>2360</v>
      </c>
      <c r="N168" s="163">
        <v>11817000</v>
      </c>
      <c r="O168" s="350" t="s">
        <v>2371</v>
      </c>
      <c r="P168" s="351" t="s">
        <v>1786</v>
      </c>
      <c r="Q168" s="289" t="s">
        <v>1480</v>
      </c>
      <c r="R168" s="351" t="s">
        <v>1481</v>
      </c>
      <c r="S168" s="48"/>
      <c r="T168" s="49"/>
      <c r="U168" s="48"/>
      <c r="V168" s="193">
        <v>30</v>
      </c>
      <c r="W168" s="348">
        <v>42537</v>
      </c>
      <c r="X168" s="352" t="s">
        <v>2372</v>
      </c>
      <c r="Y168" s="46" t="s">
        <v>2556</v>
      </c>
      <c r="Z168" s="35">
        <v>5297659</v>
      </c>
      <c r="AA168" s="51"/>
      <c r="AB168" s="349">
        <v>120516</v>
      </c>
      <c r="AC168" s="348"/>
      <c r="AD168" s="50">
        <v>0</v>
      </c>
      <c r="AE168" s="163">
        <v>11817000</v>
      </c>
      <c r="AF168" s="50"/>
      <c r="AG168" s="50"/>
      <c r="AH168" s="50">
        <f t="shared" si="171"/>
        <v>11817000</v>
      </c>
      <c r="AI168" s="158" t="s">
        <v>22</v>
      </c>
      <c r="AJ168" s="158" t="s">
        <v>67</v>
      </c>
      <c r="AK168" s="158" t="s">
        <v>67</v>
      </c>
      <c r="AL168" s="158" t="s">
        <v>67</v>
      </c>
      <c r="AM168" s="348" t="s">
        <v>67</v>
      </c>
      <c r="AN168" s="348">
        <v>42537</v>
      </c>
      <c r="AO168" s="348"/>
      <c r="AP168" s="348">
        <v>42735</v>
      </c>
      <c r="AQ168" s="29">
        <f t="shared" si="172"/>
        <v>198</v>
      </c>
      <c r="AR168" s="29"/>
      <c r="AS168" s="352"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4">
        <f t="shared" si="150"/>
        <v>29</v>
      </c>
      <c r="B169" s="279" t="s">
        <v>2324</v>
      </c>
      <c r="C169" s="186" t="s">
        <v>2419</v>
      </c>
      <c r="D169" s="255">
        <v>38</v>
      </c>
      <c r="E169" s="348">
        <v>42517</v>
      </c>
      <c r="F169" s="118" t="s">
        <v>2248</v>
      </c>
      <c r="G169" s="118" t="s">
        <v>2248</v>
      </c>
      <c r="H169" s="118"/>
      <c r="I169" s="30" t="s">
        <v>2257</v>
      </c>
      <c r="J169" s="353" t="s">
        <v>2373</v>
      </c>
      <c r="K169" s="354">
        <v>82</v>
      </c>
      <c r="L169" s="47">
        <v>151015</v>
      </c>
      <c r="M169" s="356" t="s">
        <v>2360</v>
      </c>
      <c r="N169" s="163">
        <v>3966900</v>
      </c>
      <c r="O169" s="350" t="s">
        <v>2374</v>
      </c>
      <c r="P169" s="351" t="s">
        <v>1786</v>
      </c>
      <c r="Q169" s="289" t="s">
        <v>1480</v>
      </c>
      <c r="R169" s="351" t="s">
        <v>1481</v>
      </c>
      <c r="S169" s="48"/>
      <c r="T169" s="49"/>
      <c r="U169" s="48"/>
      <c r="V169" s="193">
        <v>29</v>
      </c>
      <c r="W169" s="348">
        <v>42537</v>
      </c>
      <c r="X169" s="352" t="s">
        <v>2375</v>
      </c>
      <c r="Y169" s="46" t="s">
        <v>2558</v>
      </c>
      <c r="Z169" s="35">
        <v>32299535</v>
      </c>
      <c r="AA169" s="51"/>
      <c r="AB169" s="349">
        <v>120416</v>
      </c>
      <c r="AC169" s="348"/>
      <c r="AD169" s="50">
        <v>0</v>
      </c>
      <c r="AE169" s="163">
        <v>3966900</v>
      </c>
      <c r="AF169" s="50"/>
      <c r="AG169" s="50"/>
      <c r="AH169" s="50">
        <f t="shared" si="171"/>
        <v>3966900</v>
      </c>
      <c r="AI169" s="158" t="s">
        <v>22</v>
      </c>
      <c r="AJ169" s="158" t="s">
        <v>67</v>
      </c>
      <c r="AK169" s="158" t="s">
        <v>67</v>
      </c>
      <c r="AL169" s="158" t="s">
        <v>67</v>
      </c>
      <c r="AM169" s="348" t="s">
        <v>67</v>
      </c>
      <c r="AN169" s="348">
        <v>42537</v>
      </c>
      <c r="AO169" s="348"/>
      <c r="AP169" s="348">
        <v>42735</v>
      </c>
      <c r="AQ169" s="29">
        <f t="shared" si="172"/>
        <v>198</v>
      </c>
      <c r="AR169" s="29"/>
      <c r="AS169" s="352"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8">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4">
        <f t="shared" si="150"/>
        <v>35</v>
      </c>
      <c r="B171" s="279" t="s">
        <v>2164</v>
      </c>
      <c r="C171" s="219" t="s">
        <v>2557</v>
      </c>
      <c r="D171" s="255">
        <v>40</v>
      </c>
      <c r="E171" s="348">
        <v>42517</v>
      </c>
      <c r="F171" s="118" t="s">
        <v>2248</v>
      </c>
      <c r="G171" s="118" t="s">
        <v>2248</v>
      </c>
      <c r="H171" s="118"/>
      <c r="I171" s="30" t="s">
        <v>2257</v>
      </c>
      <c r="J171" s="353" t="s">
        <v>2378</v>
      </c>
      <c r="K171" s="354">
        <v>85</v>
      </c>
      <c r="L171" s="47">
        <v>151015</v>
      </c>
      <c r="M171" s="356" t="s">
        <v>2360</v>
      </c>
      <c r="N171" s="163">
        <v>7000000</v>
      </c>
      <c r="O171" s="350" t="s">
        <v>2379</v>
      </c>
      <c r="P171" s="351" t="s">
        <v>1786</v>
      </c>
      <c r="Q171" s="289" t="s">
        <v>1480</v>
      </c>
      <c r="R171" s="351" t="s">
        <v>1481</v>
      </c>
      <c r="S171" s="48"/>
      <c r="T171" s="49"/>
      <c r="U171" s="48"/>
      <c r="V171" s="193">
        <v>35</v>
      </c>
      <c r="W171" s="348">
        <v>42538</v>
      </c>
      <c r="X171" s="352" t="s">
        <v>1579</v>
      </c>
      <c r="Y171" s="46" t="s">
        <v>1790</v>
      </c>
      <c r="Z171" s="35">
        <v>7546762</v>
      </c>
      <c r="AA171" s="51"/>
      <c r="AB171" s="349">
        <v>121016</v>
      </c>
      <c r="AC171" s="348"/>
      <c r="AD171" s="50">
        <v>0</v>
      </c>
      <c r="AE171" s="163">
        <v>7000000</v>
      </c>
      <c r="AF171" s="50"/>
      <c r="AG171" s="50"/>
      <c r="AH171" s="50">
        <f t="shared" ref="AH171:AH172" si="173">+AE171+AF171</f>
        <v>7000000</v>
      </c>
      <c r="AI171" s="158" t="s">
        <v>22</v>
      </c>
      <c r="AJ171" s="158" t="s">
        <v>67</v>
      </c>
      <c r="AK171" s="158" t="s">
        <v>67</v>
      </c>
      <c r="AL171" s="158" t="s">
        <v>67</v>
      </c>
      <c r="AM171" s="348" t="s">
        <v>67</v>
      </c>
      <c r="AN171" s="348">
        <v>42538</v>
      </c>
      <c r="AO171" s="348"/>
      <c r="AP171" s="348">
        <v>42735</v>
      </c>
      <c r="AQ171" s="29">
        <f t="shared" si="172"/>
        <v>197</v>
      </c>
      <c r="AR171" s="29"/>
      <c r="AS171" s="352"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4">
        <f t="shared" si="150"/>
        <v>116</v>
      </c>
      <c r="B172" s="347" t="s">
        <v>2170</v>
      </c>
      <c r="C172" s="279" t="s">
        <v>2428</v>
      </c>
      <c r="D172" s="255">
        <v>15</v>
      </c>
      <c r="E172" s="348">
        <v>42513</v>
      </c>
      <c r="F172" s="118" t="s">
        <v>1590</v>
      </c>
      <c r="G172" s="118" t="s">
        <v>1591</v>
      </c>
      <c r="H172" s="118"/>
      <c r="I172" s="121" t="s">
        <v>2250</v>
      </c>
      <c r="J172" s="46" t="s">
        <v>2380</v>
      </c>
      <c r="K172" s="349">
        <v>34</v>
      </c>
      <c r="L172" s="47">
        <v>432322</v>
      </c>
      <c r="M172" s="28" t="s">
        <v>2381</v>
      </c>
      <c r="N172" s="163">
        <v>239622000</v>
      </c>
      <c r="O172" s="350" t="s">
        <v>2382</v>
      </c>
      <c r="P172" s="92" t="s">
        <v>1531</v>
      </c>
      <c r="Q172" s="289" t="s">
        <v>1480</v>
      </c>
      <c r="R172" s="351" t="s">
        <v>1481</v>
      </c>
      <c r="S172" s="48"/>
      <c r="T172" s="49"/>
      <c r="U172" s="48"/>
      <c r="V172" s="193">
        <v>116</v>
      </c>
      <c r="W172" s="348">
        <v>42580</v>
      </c>
      <c r="X172" s="352" t="s">
        <v>1484</v>
      </c>
      <c r="Y172" s="46" t="s">
        <v>2729</v>
      </c>
      <c r="Z172" s="55">
        <v>800114672</v>
      </c>
      <c r="AA172" s="51" t="s">
        <v>1578</v>
      </c>
      <c r="AB172" s="349">
        <v>146616</v>
      </c>
      <c r="AC172" s="348">
        <v>42580</v>
      </c>
      <c r="AD172" s="50">
        <v>0</v>
      </c>
      <c r="AE172" s="114">
        <v>239621991</v>
      </c>
      <c r="AF172" s="50"/>
      <c r="AG172" s="50"/>
      <c r="AH172" s="50">
        <f t="shared" si="173"/>
        <v>239621991</v>
      </c>
      <c r="AI172" s="165" t="s">
        <v>2383</v>
      </c>
      <c r="AJ172" s="89" t="s">
        <v>2384</v>
      </c>
      <c r="AK172" s="348"/>
      <c r="AL172" s="348" t="s">
        <v>2071</v>
      </c>
      <c r="AM172" s="348">
        <v>42583</v>
      </c>
      <c r="AN172" s="348">
        <v>42580</v>
      </c>
      <c r="AO172" s="349">
        <f>AN172-W172</f>
        <v>0</v>
      </c>
      <c r="AP172" s="348">
        <v>42735</v>
      </c>
      <c r="AQ172" s="172">
        <f t="shared" si="172"/>
        <v>155</v>
      </c>
      <c r="AR172" s="29"/>
      <c r="AS172" s="352" t="s">
        <v>2339</v>
      </c>
      <c r="AT172" s="291">
        <v>79399984</v>
      </c>
      <c r="AU172" s="48"/>
      <c r="AV172" s="48"/>
      <c r="AW172" s="29"/>
      <c r="AX172" s="166"/>
      <c r="AY172" s="48"/>
      <c r="AZ172" s="29"/>
      <c r="BA172" s="47"/>
      <c r="BB172" s="351"/>
      <c r="BC172" s="29"/>
      <c r="BD172" s="29"/>
      <c r="BE172" s="48"/>
      <c r="BF172" s="29"/>
      <c r="BG172" s="97"/>
      <c r="BH172" s="97"/>
      <c r="BI172" s="50"/>
      <c r="BJ172" s="29"/>
      <c r="BK172" s="48"/>
      <c r="BL172" s="29"/>
      <c r="BM172" s="50">
        <v>0</v>
      </c>
      <c r="BN172" s="50">
        <v>0</v>
      </c>
      <c r="BO172" s="50">
        <v>0</v>
      </c>
      <c r="BP172" s="351"/>
      <c r="BQ172" s="351"/>
      <c r="BR172" s="350"/>
      <c r="BS172" s="351"/>
      <c r="BT172" s="29"/>
      <c r="BU172" s="29"/>
      <c r="BV172" s="351"/>
      <c r="BW172" s="351"/>
      <c r="BX172" s="351"/>
      <c r="BY172" s="29"/>
      <c r="BZ172" s="92"/>
      <c r="CA172" s="92"/>
      <c r="CB172" s="351"/>
      <c r="CC172" s="351"/>
      <c r="CD172" s="351"/>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4">
        <f t="shared" si="150"/>
        <v>98</v>
      </c>
      <c r="B173" s="279" t="s">
        <v>2324</v>
      </c>
      <c r="C173" s="282" t="s">
        <v>2526</v>
      </c>
      <c r="D173" s="255">
        <v>93</v>
      </c>
      <c r="E173" s="348">
        <v>42521</v>
      </c>
      <c r="F173" s="352" t="s">
        <v>1499</v>
      </c>
      <c r="G173" s="352" t="s">
        <v>1525</v>
      </c>
      <c r="H173" s="352"/>
      <c r="I173" s="352" t="s">
        <v>1972</v>
      </c>
      <c r="J173" s="28" t="s">
        <v>2385</v>
      </c>
      <c r="K173" s="349">
        <v>263</v>
      </c>
      <c r="L173" s="47">
        <v>861117</v>
      </c>
      <c r="M173" s="47" t="s">
        <v>2390</v>
      </c>
      <c r="N173" s="218">
        <v>344000000</v>
      </c>
      <c r="O173" s="76" t="s">
        <v>2391</v>
      </c>
      <c r="P173" s="184" t="s">
        <v>2038</v>
      </c>
      <c r="Q173" s="219" t="s">
        <v>1480</v>
      </c>
      <c r="R173" s="351" t="s">
        <v>1481</v>
      </c>
      <c r="S173" s="53"/>
      <c r="T173" s="76"/>
      <c r="U173" s="53"/>
      <c r="V173" s="193">
        <v>98</v>
      </c>
      <c r="W173" s="348">
        <v>42535</v>
      </c>
      <c r="X173" s="352" t="s">
        <v>2392</v>
      </c>
      <c r="Y173" s="46" t="s">
        <v>2484</v>
      </c>
      <c r="Z173" s="115">
        <v>860511232</v>
      </c>
      <c r="AA173" s="51" t="s">
        <v>2065</v>
      </c>
      <c r="AB173" s="354">
        <v>119516</v>
      </c>
      <c r="AC173" s="92"/>
      <c r="AD173" s="50"/>
      <c r="AE173" s="74">
        <v>344000000</v>
      </c>
      <c r="AF173" s="50"/>
      <c r="AG173" s="50"/>
      <c r="AH173" s="50">
        <f t="shared" ref="AH173:AH174" si="174">AE173+AF173</f>
        <v>344000000</v>
      </c>
      <c r="AI173" s="158" t="s">
        <v>22</v>
      </c>
      <c r="AJ173" s="158" t="s">
        <v>67</v>
      </c>
      <c r="AK173" s="158" t="s">
        <v>67</v>
      </c>
      <c r="AL173" s="158" t="s">
        <v>67</v>
      </c>
      <c r="AM173" s="348" t="s">
        <v>67</v>
      </c>
      <c r="AN173" s="92">
        <v>42536</v>
      </c>
      <c r="AO173" s="92"/>
      <c r="AP173" s="348">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4">
        <f t="shared" si="150"/>
        <v>96</v>
      </c>
      <c r="B174" s="279" t="s">
        <v>1489</v>
      </c>
      <c r="C174" s="279" t="s">
        <v>2434</v>
      </c>
      <c r="D174" s="255">
        <v>94</v>
      </c>
      <c r="E174" s="348">
        <v>42521</v>
      </c>
      <c r="F174" s="352" t="s">
        <v>1499</v>
      </c>
      <c r="G174" s="352" t="s">
        <v>1525</v>
      </c>
      <c r="H174" s="352"/>
      <c r="I174" s="352" t="s">
        <v>255</v>
      </c>
      <c r="J174" s="28" t="s">
        <v>2386</v>
      </c>
      <c r="K174" s="349">
        <v>257</v>
      </c>
      <c r="L174" s="47">
        <v>821118</v>
      </c>
      <c r="M174" s="47" t="s">
        <v>2387</v>
      </c>
      <c r="N174" s="218">
        <v>5000000</v>
      </c>
      <c r="O174" s="76" t="s">
        <v>2388</v>
      </c>
      <c r="P174" s="184" t="s">
        <v>1487</v>
      </c>
      <c r="Q174" s="219" t="s">
        <v>1480</v>
      </c>
      <c r="R174" s="351" t="s">
        <v>1481</v>
      </c>
      <c r="S174" s="53"/>
      <c r="T174" s="76"/>
      <c r="U174" s="53"/>
      <c r="V174" s="193">
        <v>96</v>
      </c>
      <c r="W174" s="348">
        <v>42535</v>
      </c>
      <c r="X174" s="352" t="s">
        <v>1484</v>
      </c>
      <c r="Y174" s="46" t="s">
        <v>2389</v>
      </c>
      <c r="Z174" s="115">
        <v>900584183</v>
      </c>
      <c r="AA174" s="51" t="s">
        <v>1578</v>
      </c>
      <c r="AB174" s="354">
        <v>119316</v>
      </c>
      <c r="AC174" s="92"/>
      <c r="AD174" s="50"/>
      <c r="AE174" s="74">
        <v>5000000</v>
      </c>
      <c r="AF174" s="50"/>
      <c r="AG174" s="50"/>
      <c r="AH174" s="50">
        <f t="shared" si="174"/>
        <v>5000000</v>
      </c>
      <c r="AI174" s="158" t="s">
        <v>22</v>
      </c>
      <c r="AJ174" s="158" t="s">
        <v>67</v>
      </c>
      <c r="AK174" s="158" t="s">
        <v>67</v>
      </c>
      <c r="AL174" s="158" t="s">
        <v>67</v>
      </c>
      <c r="AM174" s="348" t="s">
        <v>67</v>
      </c>
      <c r="AN174" s="92">
        <v>42536</v>
      </c>
      <c r="AO174" s="92"/>
      <c r="AP174" s="348">
        <v>42735</v>
      </c>
      <c r="AQ174" s="29">
        <f t="shared" si="172"/>
        <v>199</v>
      </c>
      <c r="AR174" s="53"/>
      <c r="AS174" s="352"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4">
        <f t="shared" si="150"/>
        <v>36</v>
      </c>
      <c r="B175" s="279" t="s">
        <v>2164</v>
      </c>
      <c r="C175" s="219" t="s">
        <v>2559</v>
      </c>
      <c r="D175" s="255">
        <v>41</v>
      </c>
      <c r="E175" s="348">
        <v>42521</v>
      </c>
      <c r="F175" s="118" t="s">
        <v>2248</v>
      </c>
      <c r="G175" s="118" t="s">
        <v>2248</v>
      </c>
      <c r="H175" s="118"/>
      <c r="I175" s="30" t="s">
        <v>2257</v>
      </c>
      <c r="J175" s="353" t="s">
        <v>2393</v>
      </c>
      <c r="K175" s="354">
        <v>80</v>
      </c>
      <c r="L175" s="47">
        <v>151015</v>
      </c>
      <c r="M175" s="356" t="s">
        <v>2360</v>
      </c>
      <c r="N175" s="163">
        <v>1400000</v>
      </c>
      <c r="O175" s="350" t="s">
        <v>2395</v>
      </c>
      <c r="P175" s="351" t="s">
        <v>1786</v>
      </c>
      <c r="Q175" s="289" t="s">
        <v>1480</v>
      </c>
      <c r="R175" s="351" t="s">
        <v>1481</v>
      </c>
      <c r="S175" s="48"/>
      <c r="T175" s="49"/>
      <c r="U175" s="48"/>
      <c r="V175" s="193">
        <v>36</v>
      </c>
      <c r="W175" s="348">
        <v>42538</v>
      </c>
      <c r="X175" s="352" t="s">
        <v>2396</v>
      </c>
      <c r="Y175" s="46" t="s">
        <v>2560</v>
      </c>
      <c r="Z175" s="35">
        <v>24473480</v>
      </c>
      <c r="AA175" s="51"/>
      <c r="AB175" s="349">
        <v>121716</v>
      </c>
      <c r="AC175" s="348"/>
      <c r="AD175" s="50"/>
      <c r="AE175" s="163">
        <v>1400000</v>
      </c>
      <c r="AF175" s="50"/>
      <c r="AG175" s="50"/>
      <c r="AH175" s="50">
        <f t="shared" ref="AH175:AH177" si="175">+AE175+AF175</f>
        <v>1400000</v>
      </c>
      <c r="AI175" s="158" t="s">
        <v>22</v>
      </c>
      <c r="AJ175" s="158" t="s">
        <v>67</v>
      </c>
      <c r="AK175" s="158" t="s">
        <v>67</v>
      </c>
      <c r="AL175" s="158" t="s">
        <v>67</v>
      </c>
      <c r="AM175" s="348" t="s">
        <v>67</v>
      </c>
      <c r="AN175" s="348">
        <v>42538</v>
      </c>
      <c r="AO175" s="348"/>
      <c r="AP175" s="348">
        <v>42735</v>
      </c>
      <c r="AQ175" s="29">
        <f t="shared" si="172"/>
        <v>197</v>
      </c>
      <c r="AR175" s="29"/>
      <c r="AS175" s="352"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4">
        <f t="shared" si="150"/>
        <v>31</v>
      </c>
      <c r="B176" s="279" t="s">
        <v>1610</v>
      </c>
      <c r="C176" s="219" t="s">
        <v>2562</v>
      </c>
      <c r="D176" s="255">
        <v>42</v>
      </c>
      <c r="E176" s="348">
        <v>42521</v>
      </c>
      <c r="F176" s="118" t="s">
        <v>2248</v>
      </c>
      <c r="G176" s="118" t="s">
        <v>2248</v>
      </c>
      <c r="H176" s="118"/>
      <c r="I176" s="352" t="s">
        <v>2257</v>
      </c>
      <c r="J176" s="353" t="s">
        <v>2394</v>
      </c>
      <c r="K176" s="354">
        <v>118</v>
      </c>
      <c r="L176" s="47">
        <v>781815</v>
      </c>
      <c r="M176" s="356" t="s">
        <v>2237</v>
      </c>
      <c r="N176" s="163">
        <v>9000000</v>
      </c>
      <c r="O176" s="350" t="s">
        <v>2397</v>
      </c>
      <c r="P176" s="351" t="s">
        <v>1598</v>
      </c>
      <c r="Q176" s="289" t="s">
        <v>1480</v>
      </c>
      <c r="R176" s="351" t="s">
        <v>1481</v>
      </c>
      <c r="S176" s="48"/>
      <c r="T176" s="49"/>
      <c r="U176" s="48"/>
      <c r="V176" s="193">
        <v>31</v>
      </c>
      <c r="W176" s="348">
        <v>42537</v>
      </c>
      <c r="X176" s="352" t="s">
        <v>2398</v>
      </c>
      <c r="Y176" s="46" t="s">
        <v>2561</v>
      </c>
      <c r="Z176" s="35">
        <v>900349565</v>
      </c>
      <c r="AA176" s="51" t="s">
        <v>1846</v>
      </c>
      <c r="AB176" s="349">
        <v>121216</v>
      </c>
      <c r="AC176" s="348"/>
      <c r="AD176" s="50"/>
      <c r="AE176" s="163">
        <v>9000000</v>
      </c>
      <c r="AF176" s="50"/>
      <c r="AG176" s="50"/>
      <c r="AH176" s="50">
        <f t="shared" si="175"/>
        <v>9000000</v>
      </c>
      <c r="AI176" s="158" t="s">
        <v>22</v>
      </c>
      <c r="AJ176" s="158" t="s">
        <v>67</v>
      </c>
      <c r="AK176" s="158" t="s">
        <v>67</v>
      </c>
      <c r="AL176" s="158" t="s">
        <v>67</v>
      </c>
      <c r="AM176" s="348" t="s">
        <v>67</v>
      </c>
      <c r="AN176" s="348">
        <v>42537</v>
      </c>
      <c r="AO176" s="348"/>
      <c r="AP176" s="348">
        <v>42735</v>
      </c>
      <c r="AQ176" s="29">
        <f t="shared" si="172"/>
        <v>198</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4">
        <f t="shared" si="150"/>
        <v>115</v>
      </c>
      <c r="B177" s="347" t="s">
        <v>2164</v>
      </c>
      <c r="C177" s="282" t="s">
        <v>2528</v>
      </c>
      <c r="D177" s="239">
        <v>16</v>
      </c>
      <c r="E177" s="348">
        <v>42521</v>
      </c>
      <c r="F177" s="118" t="s">
        <v>1590</v>
      </c>
      <c r="G177" s="118" t="s">
        <v>1591</v>
      </c>
      <c r="H177" s="118"/>
      <c r="I177" s="121" t="s">
        <v>2250</v>
      </c>
      <c r="J177" s="353" t="s">
        <v>2399</v>
      </c>
      <c r="K177" s="349">
        <v>1</v>
      </c>
      <c r="L177" s="47">
        <v>432323</v>
      </c>
      <c r="M177" s="47" t="s">
        <v>2400</v>
      </c>
      <c r="N177" s="163">
        <v>49639112</v>
      </c>
      <c r="O177" s="350" t="s">
        <v>2401</v>
      </c>
      <c r="P177" s="92" t="s">
        <v>1531</v>
      </c>
      <c r="Q177" s="289" t="s">
        <v>1480</v>
      </c>
      <c r="R177" s="351" t="s">
        <v>1481</v>
      </c>
      <c r="S177" s="48"/>
      <c r="T177" s="49"/>
      <c r="U177" s="48"/>
      <c r="V177" s="193">
        <v>115</v>
      </c>
      <c r="W177" s="348">
        <v>42572</v>
      </c>
      <c r="X177" s="352" t="s">
        <v>1484</v>
      </c>
      <c r="Y177" s="46" t="s">
        <v>2575</v>
      </c>
      <c r="Z177" s="55">
        <v>800177588</v>
      </c>
      <c r="AA177" s="51" t="s">
        <v>1570</v>
      </c>
      <c r="AB177" s="349">
        <v>140316</v>
      </c>
      <c r="AC177" s="348">
        <v>42572</v>
      </c>
      <c r="AD177" s="50">
        <v>0</v>
      </c>
      <c r="AE177" s="114">
        <v>49639112</v>
      </c>
      <c r="AF177" s="50"/>
      <c r="AG177" s="50"/>
      <c r="AH177" s="50">
        <f t="shared" si="175"/>
        <v>49639112</v>
      </c>
      <c r="AI177" s="158" t="s">
        <v>2402</v>
      </c>
      <c r="AJ177" s="89" t="s">
        <v>2403</v>
      </c>
      <c r="AK177" s="348"/>
      <c r="AL177" s="348" t="s">
        <v>2473</v>
      </c>
      <c r="AM177" s="348">
        <v>42577</v>
      </c>
      <c r="AN177" s="348">
        <v>42577</v>
      </c>
      <c r="AO177" s="349">
        <f>AN177-W177</f>
        <v>5</v>
      </c>
      <c r="AP177" s="348">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4">
        <f t="shared" si="150"/>
        <v>107</v>
      </c>
      <c r="B178" s="347" t="s">
        <v>1609</v>
      </c>
      <c r="C178" s="279" t="s">
        <v>2616</v>
      </c>
      <c r="D178" s="256" t="s">
        <v>1846</v>
      </c>
      <c r="E178" s="348">
        <v>42492</v>
      </c>
      <c r="F178" s="118" t="s">
        <v>1584</v>
      </c>
      <c r="G178" s="118" t="s">
        <v>2404</v>
      </c>
      <c r="H178" s="118"/>
      <c r="I178" s="352" t="s">
        <v>2257</v>
      </c>
      <c r="J178" s="353" t="s">
        <v>2405</v>
      </c>
      <c r="K178" s="349">
        <v>137</v>
      </c>
      <c r="L178" s="47" t="s">
        <v>2406</v>
      </c>
      <c r="M178" s="353" t="s">
        <v>2407</v>
      </c>
      <c r="N178" s="165" t="s">
        <v>2410</v>
      </c>
      <c r="O178" s="188" t="s">
        <v>2408</v>
      </c>
      <c r="P178" s="201" t="s">
        <v>2409</v>
      </c>
      <c r="Q178" s="219" t="s">
        <v>1480</v>
      </c>
      <c r="R178" s="351" t="s">
        <v>1481</v>
      </c>
      <c r="S178" s="48"/>
      <c r="T178" s="49"/>
      <c r="U178" s="48"/>
      <c r="V178" s="193">
        <v>107</v>
      </c>
      <c r="W178" s="348">
        <v>42549</v>
      </c>
      <c r="X178" s="352" t="s">
        <v>1866</v>
      </c>
      <c r="Y178" s="46" t="s">
        <v>2629</v>
      </c>
      <c r="Z178" s="55">
        <v>800236801</v>
      </c>
      <c r="AA178" s="51" t="s">
        <v>1839</v>
      </c>
      <c r="AB178" s="349"/>
      <c r="AC178" s="348"/>
      <c r="AD178" s="29"/>
      <c r="AE178" s="163">
        <v>2318490386</v>
      </c>
      <c r="AF178" s="163">
        <f>4486289977+ 2695512561</f>
        <v>7181802538</v>
      </c>
      <c r="AG178" s="165"/>
      <c r="AH178" s="50">
        <f>+AE178+AF178</f>
        <v>9500292924</v>
      </c>
      <c r="AI178" s="158" t="s">
        <v>2630</v>
      </c>
      <c r="AJ178" s="158" t="s">
        <v>2631</v>
      </c>
      <c r="AK178" s="158" t="s">
        <v>67</v>
      </c>
      <c r="AL178" s="158" t="s">
        <v>2071</v>
      </c>
      <c r="AM178" s="348">
        <v>42550</v>
      </c>
      <c r="AN178" s="348">
        <v>42552</v>
      </c>
      <c r="AO178" s="348"/>
      <c r="AP178" s="348">
        <v>43312</v>
      </c>
      <c r="AQ178" s="29">
        <f t="shared" si="172"/>
        <v>760</v>
      </c>
      <c r="AR178" s="29"/>
      <c r="AS178" s="352"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4">
        <f t="shared" si="150"/>
        <v>120</v>
      </c>
      <c r="B179" s="347" t="s">
        <v>1609</v>
      </c>
      <c r="C179" s="279" t="s">
        <v>2751</v>
      </c>
      <c r="D179" s="91">
        <v>4</v>
      </c>
      <c r="E179" s="348">
        <v>42517</v>
      </c>
      <c r="F179" s="118" t="s">
        <v>1584</v>
      </c>
      <c r="G179" s="118" t="s">
        <v>2404</v>
      </c>
      <c r="H179" s="118"/>
      <c r="I179" s="352" t="s">
        <v>255</v>
      </c>
      <c r="J179" s="353" t="s">
        <v>2411</v>
      </c>
      <c r="K179" s="349">
        <v>102</v>
      </c>
      <c r="L179" s="47" t="s">
        <v>2412</v>
      </c>
      <c r="M179" s="353" t="s">
        <v>2413</v>
      </c>
      <c r="N179" s="165" t="s">
        <v>2896</v>
      </c>
      <c r="O179" s="49" t="s">
        <v>2414</v>
      </c>
      <c r="P179" s="184" t="s">
        <v>1563</v>
      </c>
      <c r="Q179" s="289" t="s">
        <v>1480</v>
      </c>
      <c r="R179" s="351" t="s">
        <v>1481</v>
      </c>
      <c r="S179" s="53"/>
      <c r="T179" s="76"/>
      <c r="U179" s="53"/>
      <c r="V179" s="195">
        <v>120</v>
      </c>
      <c r="W179" s="53">
        <v>42594</v>
      </c>
      <c r="X179" s="352" t="s">
        <v>1866</v>
      </c>
      <c r="Y179" s="46" t="s">
        <v>2756</v>
      </c>
      <c r="Z179" s="35">
        <v>860005080</v>
      </c>
      <c r="AA179" s="51" t="s">
        <v>1806</v>
      </c>
      <c r="AB179" s="349" t="s">
        <v>2757</v>
      </c>
      <c r="AC179" s="92"/>
      <c r="AD179" s="50"/>
      <c r="AE179" s="50">
        <v>236640000</v>
      </c>
      <c r="AF179" s="50">
        <v>1497931200</v>
      </c>
      <c r="AG179" s="50">
        <v>873201600</v>
      </c>
      <c r="AH179" s="50">
        <f>AE179+AF179+AG179</f>
        <v>2607772800</v>
      </c>
      <c r="AI179" s="158" t="s">
        <v>2630</v>
      </c>
      <c r="AJ179" s="158" t="s">
        <v>67</v>
      </c>
      <c r="AK179" s="158" t="s">
        <v>67</v>
      </c>
      <c r="AL179" s="158" t="s">
        <v>2071</v>
      </c>
      <c r="AM179" s="348">
        <v>42594</v>
      </c>
      <c r="AN179" s="348">
        <v>42594</v>
      </c>
      <c r="AO179" s="348"/>
      <c r="AP179" s="348">
        <v>43312</v>
      </c>
      <c r="AQ179" s="29">
        <f t="shared" si="172"/>
        <v>718</v>
      </c>
      <c r="AR179" s="29"/>
      <c r="AS179" s="352"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4">
        <f t="shared" si="150"/>
        <v>88</v>
      </c>
      <c r="B180" s="44" t="s">
        <v>2792</v>
      </c>
      <c r="C180" s="279" t="s">
        <v>2489</v>
      </c>
      <c r="D180" s="255">
        <v>95</v>
      </c>
      <c r="E180" s="348">
        <v>42522</v>
      </c>
      <c r="F180" s="352" t="s">
        <v>1499</v>
      </c>
      <c r="G180" s="46" t="s">
        <v>1525</v>
      </c>
      <c r="H180" s="46"/>
      <c r="I180" s="46" t="s">
        <v>2159</v>
      </c>
      <c r="J180" s="28" t="s">
        <v>2490</v>
      </c>
      <c r="K180" s="349">
        <v>268</v>
      </c>
      <c r="L180" s="47">
        <v>801116</v>
      </c>
      <c r="M180" s="28" t="s">
        <v>2491</v>
      </c>
      <c r="N180" s="218">
        <v>21000000</v>
      </c>
      <c r="O180" s="76" t="s">
        <v>2492</v>
      </c>
      <c r="P180" s="184" t="s">
        <v>1487</v>
      </c>
      <c r="Q180" s="219" t="s">
        <v>1480</v>
      </c>
      <c r="R180" s="351" t="s">
        <v>1481</v>
      </c>
      <c r="S180" s="53"/>
      <c r="T180" s="76"/>
      <c r="U180" s="53"/>
      <c r="V180" s="193">
        <v>88</v>
      </c>
      <c r="W180" s="348">
        <v>42522</v>
      </c>
      <c r="X180" s="352" t="s">
        <v>1484</v>
      </c>
      <c r="Y180" s="367" t="s">
        <v>2493</v>
      </c>
      <c r="Z180" s="115">
        <v>1136883199</v>
      </c>
      <c r="AA180" s="51"/>
      <c r="AB180" s="354">
        <v>113616</v>
      </c>
      <c r="AC180" s="92"/>
      <c r="AD180" s="369">
        <v>3000000</v>
      </c>
      <c r="AE180" s="74">
        <v>21000000</v>
      </c>
      <c r="AF180" s="50"/>
      <c r="AG180" s="50"/>
      <c r="AH180" s="369">
        <f t="shared" ref="AH180:AH182" si="178">AE180+AF180</f>
        <v>21000000</v>
      </c>
      <c r="AI180" s="158" t="s">
        <v>22</v>
      </c>
      <c r="AJ180" s="158" t="s">
        <v>67</v>
      </c>
      <c r="AK180" s="158" t="s">
        <v>67</v>
      </c>
      <c r="AL180" s="158" t="s">
        <v>67</v>
      </c>
      <c r="AM180" s="348" t="s">
        <v>67</v>
      </c>
      <c r="AN180" s="92">
        <v>42523</v>
      </c>
      <c r="AO180" s="92"/>
      <c r="AP180" s="348">
        <v>42735</v>
      </c>
      <c r="AQ180" s="29">
        <f t="shared" si="172"/>
        <v>212</v>
      </c>
      <c r="AR180" s="53"/>
      <c r="AS180" s="352"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5"/>
    </row>
    <row r="181" spans="1:126" ht="54.75" customHeight="1" x14ac:dyDescent="0.25">
      <c r="A181" s="354">
        <f t="shared" si="150"/>
        <v>94</v>
      </c>
      <c r="B181" s="279" t="s">
        <v>2324</v>
      </c>
      <c r="C181" s="279" t="s">
        <v>2489</v>
      </c>
      <c r="D181" s="255">
        <v>96</v>
      </c>
      <c r="E181" s="348">
        <v>42524</v>
      </c>
      <c r="F181" s="352" t="s">
        <v>1499</v>
      </c>
      <c r="G181" s="46" t="s">
        <v>1525</v>
      </c>
      <c r="H181" s="46"/>
      <c r="I181" s="46" t="s">
        <v>2303</v>
      </c>
      <c r="J181" s="28" t="s">
        <v>2495</v>
      </c>
      <c r="K181" s="349">
        <v>267</v>
      </c>
      <c r="L181" s="47">
        <v>801116</v>
      </c>
      <c r="M181" s="28" t="s">
        <v>2491</v>
      </c>
      <c r="N181" s="218">
        <v>38880000</v>
      </c>
      <c r="O181" s="76" t="s">
        <v>2496</v>
      </c>
      <c r="P181" s="184" t="s">
        <v>1487</v>
      </c>
      <c r="Q181" s="219" t="s">
        <v>1480</v>
      </c>
      <c r="R181" s="351" t="s">
        <v>1481</v>
      </c>
      <c r="S181" s="53"/>
      <c r="T181" s="76"/>
      <c r="U181" s="53"/>
      <c r="V181" s="193">
        <v>94</v>
      </c>
      <c r="W181" s="348">
        <v>42534</v>
      </c>
      <c r="X181" s="352" t="s">
        <v>1484</v>
      </c>
      <c r="Y181" s="367" t="s">
        <v>2497</v>
      </c>
      <c r="Z181" s="115">
        <v>24348352</v>
      </c>
      <c r="AA181" s="51"/>
      <c r="AB181" s="354">
        <v>118316</v>
      </c>
      <c r="AC181" s="92"/>
      <c r="AD181" s="369">
        <v>6480000</v>
      </c>
      <c r="AE181" s="74">
        <v>38880000</v>
      </c>
      <c r="AF181" s="50"/>
      <c r="AG181" s="50"/>
      <c r="AH181" s="369">
        <f t="shared" si="178"/>
        <v>38880000</v>
      </c>
      <c r="AI181" s="158" t="s">
        <v>22</v>
      </c>
      <c r="AJ181" s="158" t="s">
        <v>67</v>
      </c>
      <c r="AK181" s="158" t="s">
        <v>67</v>
      </c>
      <c r="AL181" s="158" t="s">
        <v>67</v>
      </c>
      <c r="AM181" s="348" t="s">
        <v>67</v>
      </c>
      <c r="AN181" s="92">
        <v>42523</v>
      </c>
      <c r="AO181" s="92"/>
      <c r="AP181" s="348">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3.25" customHeight="1" x14ac:dyDescent="0.25">
      <c r="A182" s="354">
        <f t="shared" si="150"/>
        <v>95</v>
      </c>
      <c r="B182" s="279" t="s">
        <v>2170</v>
      </c>
      <c r="C182" s="279" t="s">
        <v>2489</v>
      </c>
      <c r="D182" s="255">
        <v>97</v>
      </c>
      <c r="E182" s="348">
        <v>42529</v>
      </c>
      <c r="F182" s="352" t="s">
        <v>1499</v>
      </c>
      <c r="G182" s="46" t="s">
        <v>1525</v>
      </c>
      <c r="H182" s="46"/>
      <c r="I182" s="46" t="s">
        <v>2498</v>
      </c>
      <c r="J182" s="28" t="s">
        <v>2499</v>
      </c>
      <c r="K182" s="349">
        <v>265</v>
      </c>
      <c r="L182" s="47">
        <v>801615</v>
      </c>
      <c r="M182" s="28" t="s">
        <v>2500</v>
      </c>
      <c r="N182" s="218">
        <v>42000000</v>
      </c>
      <c r="O182" s="76" t="s">
        <v>2501</v>
      </c>
      <c r="P182" s="184" t="s">
        <v>2162</v>
      </c>
      <c r="Q182" s="219" t="s">
        <v>1480</v>
      </c>
      <c r="R182" s="351" t="s">
        <v>1481</v>
      </c>
      <c r="S182" s="53"/>
      <c r="T182" s="76"/>
      <c r="U182" s="53"/>
      <c r="V182" s="193">
        <v>95</v>
      </c>
      <c r="W182" s="348">
        <v>42535</v>
      </c>
      <c r="X182" s="352" t="s">
        <v>1484</v>
      </c>
      <c r="Y182" s="367" t="s">
        <v>2502</v>
      </c>
      <c r="Z182" s="115">
        <v>51994746</v>
      </c>
      <c r="AA182" s="51"/>
      <c r="AB182" s="354">
        <v>119216</v>
      </c>
      <c r="AC182" s="92"/>
      <c r="AD182" s="369">
        <v>6480000</v>
      </c>
      <c r="AE182" s="74">
        <v>42000000</v>
      </c>
      <c r="AF182" s="50"/>
      <c r="AG182" s="50"/>
      <c r="AH182" s="369">
        <f t="shared" si="178"/>
        <v>42000000</v>
      </c>
      <c r="AI182" s="158" t="s">
        <v>22</v>
      </c>
      <c r="AJ182" s="158" t="s">
        <v>67</v>
      </c>
      <c r="AK182" s="158" t="s">
        <v>67</v>
      </c>
      <c r="AL182" s="158" t="s">
        <v>67</v>
      </c>
      <c r="AM182" s="348" t="s">
        <v>67</v>
      </c>
      <c r="AN182" s="92">
        <v>42523</v>
      </c>
      <c r="AO182" s="92"/>
      <c r="AP182" s="348">
        <v>42735</v>
      </c>
      <c r="AQ182" s="29">
        <f t="shared" si="172"/>
        <v>212</v>
      </c>
      <c r="AR182" s="53"/>
      <c r="AS182" s="352"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8852</v>
      </c>
      <c r="B183" s="347" t="s">
        <v>2284</v>
      </c>
      <c r="C183" s="279" t="s">
        <v>2607</v>
      </c>
      <c r="D183" s="239">
        <v>15433</v>
      </c>
      <c r="E183" s="348">
        <v>42529</v>
      </c>
      <c r="F183" s="352" t="s">
        <v>1590</v>
      </c>
      <c r="G183" s="118" t="s">
        <v>1873</v>
      </c>
      <c r="H183" s="118"/>
      <c r="I183" s="30" t="s">
        <v>2257</v>
      </c>
      <c r="J183" s="353" t="s">
        <v>2608</v>
      </c>
      <c r="K183" s="349">
        <v>99</v>
      </c>
      <c r="L183" s="47">
        <v>441216</v>
      </c>
      <c r="M183" s="28" t="s">
        <v>2609</v>
      </c>
      <c r="N183" s="218">
        <v>63209191.18</v>
      </c>
      <c r="O183" s="350" t="s">
        <v>2602</v>
      </c>
      <c r="P183" s="184" t="s">
        <v>2610</v>
      </c>
      <c r="Q183" s="289" t="s">
        <v>1480</v>
      </c>
      <c r="R183" s="351" t="s">
        <v>1481</v>
      </c>
      <c r="S183" s="53"/>
      <c r="T183" s="76"/>
      <c r="U183" s="53"/>
      <c r="V183" s="193">
        <v>8852</v>
      </c>
      <c r="W183" s="348">
        <v>42529</v>
      </c>
      <c r="X183" s="352" t="s">
        <v>1866</v>
      </c>
      <c r="Y183" s="46" t="s">
        <v>2611</v>
      </c>
      <c r="Z183" s="35">
        <v>20546554</v>
      </c>
      <c r="AA183" s="51" t="s">
        <v>1570</v>
      </c>
      <c r="AB183" s="354">
        <v>117616</v>
      </c>
      <c r="AC183" s="92">
        <v>42530</v>
      </c>
      <c r="AD183" s="50"/>
      <c r="AE183" s="157">
        <v>63209191.18</v>
      </c>
      <c r="AF183" s="50"/>
      <c r="AG183" s="50"/>
      <c r="AH183" s="50">
        <f t="shared" ref="AH183" si="179">+AE183+AF183</f>
        <v>63209191.18</v>
      </c>
      <c r="AI183" s="158" t="s">
        <v>22</v>
      </c>
      <c r="AJ183" s="158" t="s">
        <v>67</v>
      </c>
      <c r="AK183" s="158" t="s">
        <v>67</v>
      </c>
      <c r="AL183" s="158" t="s">
        <v>67</v>
      </c>
      <c r="AM183" s="348" t="s">
        <v>67</v>
      </c>
      <c r="AN183" s="92">
        <v>42529</v>
      </c>
      <c r="AO183" s="92"/>
      <c r="AP183" s="348">
        <v>42551</v>
      </c>
      <c r="AQ183" s="29">
        <f t="shared" si="172"/>
        <v>22</v>
      </c>
      <c r="AR183" s="53"/>
      <c r="AS183" s="352"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4">
        <f t="shared" si="150"/>
        <v>106</v>
      </c>
      <c r="B184" s="279" t="s">
        <v>2164</v>
      </c>
      <c r="C184" s="279" t="s">
        <v>2504</v>
      </c>
      <c r="D184" s="255">
        <v>98</v>
      </c>
      <c r="E184" s="348">
        <v>42530</v>
      </c>
      <c r="F184" s="352" t="s">
        <v>1499</v>
      </c>
      <c r="G184" s="46" t="s">
        <v>1525</v>
      </c>
      <c r="H184" s="46"/>
      <c r="I184" s="46" t="s">
        <v>2498</v>
      </c>
      <c r="J184" s="28" t="s">
        <v>2505</v>
      </c>
      <c r="K184" s="349">
        <v>266</v>
      </c>
      <c r="L184" s="47">
        <v>801615</v>
      </c>
      <c r="M184" s="28" t="s">
        <v>2500</v>
      </c>
      <c r="N184" s="218">
        <v>18000000</v>
      </c>
      <c r="O184" s="76" t="s">
        <v>2506</v>
      </c>
      <c r="P184" s="184" t="s">
        <v>2162</v>
      </c>
      <c r="Q184" s="219" t="s">
        <v>1480</v>
      </c>
      <c r="R184" s="351" t="s">
        <v>1481</v>
      </c>
      <c r="S184" s="53"/>
      <c r="T184" s="76"/>
      <c r="U184" s="53"/>
      <c r="V184" s="193">
        <v>106</v>
      </c>
      <c r="W184" s="348">
        <v>42549</v>
      </c>
      <c r="X184" s="352" t="s">
        <v>1484</v>
      </c>
      <c r="Y184" s="367" t="s">
        <v>2529</v>
      </c>
      <c r="Z184" s="115">
        <v>53165815</v>
      </c>
      <c r="AA184" s="51"/>
      <c r="AB184" s="354">
        <v>129916</v>
      </c>
      <c r="AC184" s="92"/>
      <c r="AD184" s="369">
        <v>3000000</v>
      </c>
      <c r="AE184" s="50">
        <v>18000000</v>
      </c>
      <c r="AF184" s="50"/>
      <c r="AG184" s="50"/>
      <c r="AH184" s="369">
        <f t="shared" ref="AH184:AH187" si="188">AE184+AF184</f>
        <v>18000000</v>
      </c>
      <c r="AI184" s="158" t="s">
        <v>22</v>
      </c>
      <c r="AJ184" s="158" t="s">
        <v>67</v>
      </c>
      <c r="AK184" s="158" t="s">
        <v>67</v>
      </c>
      <c r="AL184" s="158" t="s">
        <v>67</v>
      </c>
      <c r="AM184" s="348" t="s">
        <v>67</v>
      </c>
      <c r="AN184" s="92">
        <v>42549</v>
      </c>
      <c r="AO184" s="92"/>
      <c r="AP184" s="348">
        <v>42735</v>
      </c>
      <c r="AQ184" s="29">
        <f t="shared" si="172"/>
        <v>186</v>
      </c>
      <c r="AR184" s="53"/>
      <c r="AS184" s="352"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5"/>
    </row>
    <row r="185" spans="1:126" ht="76.5" hidden="1" x14ac:dyDescent="0.25">
      <c r="A185" s="354">
        <f t="shared" si="150"/>
        <v>111</v>
      </c>
      <c r="B185" s="279" t="s">
        <v>2164</v>
      </c>
      <c r="C185" s="279" t="s">
        <v>2571</v>
      </c>
      <c r="D185" s="255">
        <v>99</v>
      </c>
      <c r="E185" s="348">
        <v>42537</v>
      </c>
      <c r="F185" s="352" t="s">
        <v>1499</v>
      </c>
      <c r="G185" s="352" t="s">
        <v>1526</v>
      </c>
      <c r="H185" s="352"/>
      <c r="I185" s="121" t="s">
        <v>2250</v>
      </c>
      <c r="J185" s="28" t="s">
        <v>2530</v>
      </c>
      <c r="K185" s="349">
        <v>38</v>
      </c>
      <c r="L185" s="47" t="s">
        <v>2572</v>
      </c>
      <c r="M185" s="28" t="s">
        <v>2573</v>
      </c>
      <c r="N185" s="218">
        <v>152239020</v>
      </c>
      <c r="O185" s="76" t="s">
        <v>2574</v>
      </c>
      <c r="P185" s="184" t="s">
        <v>1531</v>
      </c>
      <c r="Q185" s="289" t="s">
        <v>1480</v>
      </c>
      <c r="R185" s="351" t="s">
        <v>1481</v>
      </c>
      <c r="S185" s="53"/>
      <c r="T185" s="76"/>
      <c r="U185" s="53"/>
      <c r="V185" s="193">
        <v>111</v>
      </c>
      <c r="W185" s="348">
        <v>42562</v>
      </c>
      <c r="X185" s="352" t="s">
        <v>1484</v>
      </c>
      <c r="Y185" s="46" t="s">
        <v>2575</v>
      </c>
      <c r="Z185" s="115">
        <v>800177588</v>
      </c>
      <c r="AA185" s="51" t="s">
        <v>1570</v>
      </c>
      <c r="AB185" s="354">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49">
        <f>AN185-W185</f>
        <v>14</v>
      </c>
      <c r="AP185" s="348">
        <v>42726</v>
      </c>
      <c r="AQ185" s="172">
        <f>AP185-AN185</f>
        <v>150</v>
      </c>
      <c r="AR185" s="53"/>
      <c r="AS185" s="352"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4">
        <f t="shared" si="150"/>
        <v>110</v>
      </c>
      <c r="B186" s="279" t="s">
        <v>2324</v>
      </c>
      <c r="C186" s="279" t="s">
        <v>2565</v>
      </c>
      <c r="D186" s="255">
        <v>100</v>
      </c>
      <c r="E186" s="348">
        <v>42537</v>
      </c>
      <c r="F186" s="352" t="s">
        <v>1499</v>
      </c>
      <c r="G186" s="46" t="s">
        <v>1525</v>
      </c>
      <c r="H186" s="46"/>
      <c r="I186" s="46" t="s">
        <v>1972</v>
      </c>
      <c r="J186" s="28" t="s">
        <v>2576</v>
      </c>
      <c r="K186" s="349">
        <v>206</v>
      </c>
      <c r="L186" s="47">
        <v>801116</v>
      </c>
      <c r="M186" s="28" t="s">
        <v>2566</v>
      </c>
      <c r="N186" s="218">
        <v>11600000</v>
      </c>
      <c r="O186" s="76" t="s">
        <v>2567</v>
      </c>
      <c r="P186" s="184" t="s">
        <v>1487</v>
      </c>
      <c r="Q186" s="289" t="s">
        <v>1480</v>
      </c>
      <c r="R186" s="351" t="s">
        <v>1481</v>
      </c>
      <c r="S186" s="53"/>
      <c r="T186" s="76"/>
      <c r="U186" s="53"/>
      <c r="V186" s="193">
        <v>110</v>
      </c>
      <c r="W186" s="348">
        <v>42557</v>
      </c>
      <c r="X186" s="352" t="s">
        <v>1484</v>
      </c>
      <c r="Y186" s="371" t="s">
        <v>2319</v>
      </c>
      <c r="Z186" s="115">
        <v>20229919</v>
      </c>
      <c r="AA186" s="51"/>
      <c r="AB186" s="354">
        <v>131616</v>
      </c>
      <c r="AC186" s="92"/>
      <c r="AD186" s="369">
        <v>5800000</v>
      </c>
      <c r="AE186" s="50">
        <v>11600000</v>
      </c>
      <c r="AF186" s="50"/>
      <c r="AG186" s="50"/>
      <c r="AH186" s="369">
        <f t="shared" si="188"/>
        <v>11600000</v>
      </c>
      <c r="AI186" s="158" t="s">
        <v>22</v>
      </c>
      <c r="AJ186" s="158" t="s">
        <v>67</v>
      </c>
      <c r="AK186" s="158" t="s">
        <v>67</v>
      </c>
      <c r="AL186" s="158" t="s">
        <v>67</v>
      </c>
      <c r="AM186" s="348" t="s">
        <v>67</v>
      </c>
      <c r="AN186" s="348">
        <v>42558</v>
      </c>
      <c r="AO186" s="349">
        <f>AN186-W186</f>
        <v>1</v>
      </c>
      <c r="AP186" s="348">
        <v>42619</v>
      </c>
      <c r="AQ186" s="172">
        <f t="shared" ref="AQ186:AQ191" si="189">AP186-AN186</f>
        <v>61</v>
      </c>
      <c r="AR186" s="53"/>
      <c r="AS186" s="352"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5"/>
    </row>
    <row r="187" spans="1:126" ht="38.25" hidden="1" x14ac:dyDescent="0.25">
      <c r="A187" s="354">
        <f t="shared" si="150"/>
        <v>113</v>
      </c>
      <c r="B187" s="44" t="s">
        <v>2792</v>
      </c>
      <c r="C187" s="279" t="s">
        <v>2577</v>
      </c>
      <c r="D187" s="255">
        <v>101</v>
      </c>
      <c r="E187" s="348">
        <v>42537</v>
      </c>
      <c r="F187" s="352" t="s">
        <v>1499</v>
      </c>
      <c r="G187" s="352" t="s">
        <v>1525</v>
      </c>
      <c r="H187" s="352"/>
      <c r="I187" s="352" t="s">
        <v>1972</v>
      </c>
      <c r="J187" s="28" t="s">
        <v>2667</v>
      </c>
      <c r="K187" s="349">
        <v>168</v>
      </c>
      <c r="L187" s="47">
        <v>821119</v>
      </c>
      <c r="M187" s="28" t="s">
        <v>2133</v>
      </c>
      <c r="N187" s="218">
        <v>275000</v>
      </c>
      <c r="O187" s="76" t="s">
        <v>2578</v>
      </c>
      <c r="P187" s="184" t="s">
        <v>1803</v>
      </c>
      <c r="Q187" s="289" t="s">
        <v>1480</v>
      </c>
      <c r="R187" s="351" t="s">
        <v>1481</v>
      </c>
      <c r="S187" s="53"/>
      <c r="T187" s="76"/>
      <c r="U187" s="53"/>
      <c r="V187" s="193">
        <v>113</v>
      </c>
      <c r="W187" s="348">
        <v>42566</v>
      </c>
      <c r="X187" s="352" t="s">
        <v>1484</v>
      </c>
      <c r="Y187" s="46" t="s">
        <v>2579</v>
      </c>
      <c r="Z187" s="115">
        <v>860509265</v>
      </c>
      <c r="AA187" s="51" t="s">
        <v>1578</v>
      </c>
      <c r="AB187" s="354">
        <v>138416</v>
      </c>
      <c r="AC187" s="92"/>
      <c r="AD187" s="50"/>
      <c r="AE187" s="50">
        <v>275000</v>
      </c>
      <c r="AF187" s="50"/>
      <c r="AG187" s="50"/>
      <c r="AH187" s="50">
        <f t="shared" si="188"/>
        <v>275000</v>
      </c>
      <c r="AI187" s="158" t="s">
        <v>22</v>
      </c>
      <c r="AJ187" s="158" t="s">
        <v>67</v>
      </c>
      <c r="AK187" s="158" t="s">
        <v>67</v>
      </c>
      <c r="AL187" s="158" t="s">
        <v>67</v>
      </c>
      <c r="AM187" s="348" t="s">
        <v>67</v>
      </c>
      <c r="AN187" s="348">
        <v>42566</v>
      </c>
      <c r="AO187" s="349">
        <f>AN187-W187</f>
        <v>0</v>
      </c>
      <c r="AP187" s="348">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4">
        <f t="shared" si="150"/>
        <v>9111</v>
      </c>
      <c r="B188" s="347" t="s">
        <v>2284</v>
      </c>
      <c r="C188" s="279" t="s">
        <v>2601</v>
      </c>
      <c r="D188" s="239">
        <v>17790</v>
      </c>
      <c r="E188" s="348">
        <v>42538</v>
      </c>
      <c r="F188" s="352" t="s">
        <v>1590</v>
      </c>
      <c r="G188" s="118" t="s">
        <v>1873</v>
      </c>
      <c r="H188" s="118"/>
      <c r="I188" s="30" t="s">
        <v>2257</v>
      </c>
      <c r="J188" s="353" t="s">
        <v>2606</v>
      </c>
      <c r="K188" s="349">
        <v>103</v>
      </c>
      <c r="L188" s="47">
        <v>25101503</v>
      </c>
      <c r="M188" s="28" t="s">
        <v>2604</v>
      </c>
      <c r="N188" s="218">
        <v>107127520</v>
      </c>
      <c r="O188" s="350" t="s">
        <v>2602</v>
      </c>
      <c r="P188" s="184" t="s">
        <v>2603</v>
      </c>
      <c r="Q188" s="289" t="s">
        <v>1480</v>
      </c>
      <c r="R188" s="351" t="s">
        <v>1481</v>
      </c>
      <c r="S188" s="53"/>
      <c r="T188" s="76"/>
      <c r="U188" s="53"/>
      <c r="V188" s="193">
        <v>9111</v>
      </c>
      <c r="W188" s="348">
        <v>42538</v>
      </c>
      <c r="X188" s="352" t="s">
        <v>1866</v>
      </c>
      <c r="Y188" s="46" t="s">
        <v>2605</v>
      </c>
      <c r="Z188" s="35">
        <v>860001307</v>
      </c>
      <c r="AA188" s="51" t="s">
        <v>1570</v>
      </c>
      <c r="AB188" s="354">
        <v>122016</v>
      </c>
      <c r="AC188" s="92">
        <v>42538</v>
      </c>
      <c r="AD188" s="50"/>
      <c r="AE188" s="157">
        <v>107127520</v>
      </c>
      <c r="AF188" s="50"/>
      <c r="AG188" s="50"/>
      <c r="AH188" s="50">
        <f t="shared" ref="AH188" si="190">+AE188+AF188</f>
        <v>107127520</v>
      </c>
      <c r="AI188" s="158" t="s">
        <v>22</v>
      </c>
      <c r="AJ188" s="158" t="s">
        <v>67</v>
      </c>
      <c r="AK188" s="158" t="s">
        <v>67</v>
      </c>
      <c r="AL188" s="158" t="s">
        <v>67</v>
      </c>
      <c r="AM188" s="348" t="s">
        <v>67</v>
      </c>
      <c r="AN188" s="92">
        <v>42538</v>
      </c>
      <c r="AO188" s="92"/>
      <c r="AP188" s="348">
        <v>42580</v>
      </c>
      <c r="AQ188" s="29">
        <f t="shared" si="189"/>
        <v>42</v>
      </c>
      <c r="AR188" s="53"/>
      <c r="AS188" s="352"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4">
        <f t="shared" si="150"/>
        <v>108</v>
      </c>
      <c r="B189" s="279" t="s">
        <v>2170</v>
      </c>
      <c r="C189" s="279" t="s">
        <v>2621</v>
      </c>
      <c r="D189" s="255">
        <v>102</v>
      </c>
      <c r="E189" s="348">
        <v>42549</v>
      </c>
      <c r="F189" s="352" t="s">
        <v>1499</v>
      </c>
      <c r="G189" s="46" t="s">
        <v>1525</v>
      </c>
      <c r="H189" s="46"/>
      <c r="I189" s="46" t="s">
        <v>2303</v>
      </c>
      <c r="J189" s="28" t="s">
        <v>2626</v>
      </c>
      <c r="K189" s="349">
        <v>273</v>
      </c>
      <c r="L189" s="47">
        <v>801615</v>
      </c>
      <c r="M189" s="28" t="s">
        <v>1835</v>
      </c>
      <c r="N189" s="218">
        <v>18000000</v>
      </c>
      <c r="O189" s="76" t="s">
        <v>2627</v>
      </c>
      <c r="P189" s="184" t="s">
        <v>1487</v>
      </c>
      <c r="Q189" s="219" t="s">
        <v>1480</v>
      </c>
      <c r="R189" s="351" t="s">
        <v>1481</v>
      </c>
      <c r="S189" s="53"/>
      <c r="T189" s="76"/>
      <c r="U189" s="53"/>
      <c r="V189" s="193">
        <v>108</v>
      </c>
      <c r="W189" s="348">
        <v>42551</v>
      </c>
      <c r="X189" s="352" t="s">
        <v>1484</v>
      </c>
      <c r="Y189" s="367" t="s">
        <v>1512</v>
      </c>
      <c r="Z189" s="115">
        <v>1022097423</v>
      </c>
      <c r="AA189" s="51"/>
      <c r="AB189" s="354">
        <v>130116</v>
      </c>
      <c r="AC189" s="92">
        <v>42551</v>
      </c>
      <c r="AD189" s="369">
        <v>3000000</v>
      </c>
      <c r="AE189" s="50">
        <v>18000000</v>
      </c>
      <c r="AF189" s="50"/>
      <c r="AG189" s="50"/>
      <c r="AH189" s="369">
        <f t="shared" ref="AH189:AH190" si="199">AE189+AF189</f>
        <v>18000000</v>
      </c>
      <c r="AI189" s="158" t="s">
        <v>22</v>
      </c>
      <c r="AJ189" s="158" t="s">
        <v>67</v>
      </c>
      <c r="AK189" s="158" t="s">
        <v>67</v>
      </c>
      <c r="AL189" s="158" t="s">
        <v>67</v>
      </c>
      <c r="AM189" s="348" t="s">
        <v>67</v>
      </c>
      <c r="AN189" s="92">
        <v>42552</v>
      </c>
      <c r="AO189" s="92"/>
      <c r="AP189" s="348">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5"/>
    </row>
    <row r="190" spans="1:126" ht="114.75" customHeight="1" x14ac:dyDescent="0.25">
      <c r="A190" s="354">
        <f t="shared" si="150"/>
        <v>109</v>
      </c>
      <c r="B190" s="279" t="s">
        <v>1489</v>
      </c>
      <c r="C190" s="279" t="s">
        <v>2622</v>
      </c>
      <c r="D190" s="239">
        <v>103</v>
      </c>
      <c r="E190" s="92">
        <v>42550</v>
      </c>
      <c r="F190" s="352" t="s">
        <v>1499</v>
      </c>
      <c r="G190" s="46" t="s">
        <v>1525</v>
      </c>
      <c r="H190" s="46"/>
      <c r="I190" s="46" t="s">
        <v>2257</v>
      </c>
      <c r="J190" s="353" t="s">
        <v>2648</v>
      </c>
      <c r="K190" s="349">
        <v>271</v>
      </c>
      <c r="L190" s="47">
        <v>80101505</v>
      </c>
      <c r="M190" s="28" t="s">
        <v>2624</v>
      </c>
      <c r="N190" s="218">
        <v>27000000</v>
      </c>
      <c r="O190" s="76" t="s">
        <v>2625</v>
      </c>
      <c r="P190" s="351" t="s">
        <v>1487</v>
      </c>
      <c r="Q190" s="219" t="s">
        <v>1480</v>
      </c>
      <c r="R190" s="351" t="s">
        <v>1481</v>
      </c>
      <c r="S190" s="53"/>
      <c r="T190" s="76"/>
      <c r="U190" s="53"/>
      <c r="V190" s="195">
        <v>109</v>
      </c>
      <c r="W190" s="348">
        <v>42551</v>
      </c>
      <c r="X190" s="352" t="s">
        <v>1484</v>
      </c>
      <c r="Y190" s="367" t="s">
        <v>2623</v>
      </c>
      <c r="Z190" s="35">
        <v>800251984</v>
      </c>
      <c r="AA190" s="51" t="s">
        <v>1570</v>
      </c>
      <c r="AB190" s="354">
        <v>100316</v>
      </c>
      <c r="AC190" s="92">
        <v>42551</v>
      </c>
      <c r="AD190" s="369">
        <v>4500000</v>
      </c>
      <c r="AE190" s="50">
        <v>27000000</v>
      </c>
      <c r="AF190" s="50"/>
      <c r="AG190" s="50"/>
      <c r="AH190" s="369">
        <f t="shared" si="199"/>
        <v>27000000</v>
      </c>
      <c r="AI190" s="158" t="s">
        <v>22</v>
      </c>
      <c r="AJ190" s="158" t="s">
        <v>67</v>
      </c>
      <c r="AK190" s="158" t="s">
        <v>67</v>
      </c>
      <c r="AL190" s="158" t="s">
        <v>67</v>
      </c>
      <c r="AM190" s="348" t="s">
        <v>67</v>
      </c>
      <c r="AN190" s="92">
        <v>42551</v>
      </c>
      <c r="AO190" s="92"/>
      <c r="AP190" s="348">
        <v>42734</v>
      </c>
      <c r="AQ190" s="29">
        <f t="shared" si="189"/>
        <v>183</v>
      </c>
      <c r="AR190" s="53"/>
      <c r="AS190" s="352"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5"/>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8">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8">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4">
        <f t="shared" si="150"/>
        <v>118</v>
      </c>
      <c r="B193" s="279" t="s">
        <v>2170</v>
      </c>
      <c r="C193" s="279" t="s">
        <v>2654</v>
      </c>
      <c r="D193" s="126">
        <v>104</v>
      </c>
      <c r="E193" s="348">
        <v>42551</v>
      </c>
      <c r="F193" s="352" t="s">
        <v>1499</v>
      </c>
      <c r="G193" s="352" t="s">
        <v>1525</v>
      </c>
      <c r="H193" s="352"/>
      <c r="I193" s="30" t="s">
        <v>2257</v>
      </c>
      <c r="J193" s="353" t="s">
        <v>2650</v>
      </c>
      <c r="K193" s="349">
        <v>272</v>
      </c>
      <c r="L193" s="47">
        <v>801116</v>
      </c>
      <c r="M193" s="28" t="s">
        <v>1479</v>
      </c>
      <c r="N193" s="218">
        <v>23200000</v>
      </c>
      <c r="O193" s="76" t="s">
        <v>2651</v>
      </c>
      <c r="P193" s="351" t="s">
        <v>2652</v>
      </c>
      <c r="Q193" s="289" t="s">
        <v>1480</v>
      </c>
      <c r="R193" s="351" t="s">
        <v>1481</v>
      </c>
      <c r="S193" s="53"/>
      <c r="T193" s="76"/>
      <c r="U193" s="53"/>
      <c r="V193" s="195">
        <v>118</v>
      </c>
      <c r="W193" s="53">
        <v>42592</v>
      </c>
      <c r="X193" s="352" t="s">
        <v>1484</v>
      </c>
      <c r="Y193" s="46" t="s">
        <v>2653</v>
      </c>
      <c r="Z193" s="35">
        <v>860008582</v>
      </c>
      <c r="AA193" s="51" t="s">
        <v>1578</v>
      </c>
      <c r="AB193" s="354">
        <v>151116</v>
      </c>
      <c r="AC193" s="92"/>
      <c r="AD193" s="50">
        <v>11600000</v>
      </c>
      <c r="AE193" s="218">
        <v>23200000</v>
      </c>
      <c r="AF193" s="50"/>
      <c r="AG193" s="50"/>
      <c r="AH193" s="50">
        <f t="shared" ref="AH193" si="201">AE193+AF193</f>
        <v>23200000</v>
      </c>
      <c r="AI193" s="158" t="s">
        <v>22</v>
      </c>
      <c r="AJ193" s="158" t="s">
        <v>67</v>
      </c>
      <c r="AK193" s="158" t="s">
        <v>67</v>
      </c>
      <c r="AL193" s="158" t="s">
        <v>67</v>
      </c>
      <c r="AM193" s="348"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4">
        <f t="shared" si="150"/>
        <v>9382</v>
      </c>
      <c r="B194" s="347" t="s">
        <v>2284</v>
      </c>
      <c r="C194" s="279"/>
      <c r="D194" s="264">
        <v>18309</v>
      </c>
      <c r="E194" s="348">
        <v>42538</v>
      </c>
      <c r="F194" s="352" t="s">
        <v>1590</v>
      </c>
      <c r="G194" s="118" t="s">
        <v>1873</v>
      </c>
      <c r="H194" s="118"/>
      <c r="I194" s="286" t="s">
        <v>2250</v>
      </c>
      <c r="J194" s="353" t="s">
        <v>2659</v>
      </c>
      <c r="K194" s="349">
        <v>269</v>
      </c>
      <c r="L194" s="47">
        <v>811123</v>
      </c>
      <c r="M194" s="28"/>
      <c r="N194" s="218">
        <v>27679484.420000002</v>
      </c>
      <c r="O194" s="350" t="s">
        <v>2599</v>
      </c>
      <c r="P194" s="184" t="s">
        <v>2603</v>
      </c>
      <c r="Q194" s="289" t="s">
        <v>1480</v>
      </c>
      <c r="R194" s="351" t="s">
        <v>1481</v>
      </c>
      <c r="S194" s="53"/>
      <c r="T194" s="76"/>
      <c r="U194" s="53"/>
      <c r="V194" s="193">
        <v>9382</v>
      </c>
      <c r="W194" s="348">
        <v>42557</v>
      </c>
      <c r="X194" s="352" t="s">
        <v>1484</v>
      </c>
      <c r="Y194" s="46" t="s">
        <v>2592</v>
      </c>
      <c r="Z194" s="35">
        <v>800103052</v>
      </c>
      <c r="AA194" s="51" t="s">
        <v>1883</v>
      </c>
      <c r="AB194" s="354"/>
      <c r="AC194" s="92"/>
      <c r="AD194" s="50"/>
      <c r="AE194" s="157">
        <v>27679484.420000002</v>
      </c>
      <c r="AF194" s="50"/>
      <c r="AG194" s="50"/>
      <c r="AH194" s="50">
        <f t="shared" ref="AH194:AH196" si="203">+AE194+AF194</f>
        <v>27679484.420000002</v>
      </c>
      <c r="AI194" s="158" t="s">
        <v>22</v>
      </c>
      <c r="AJ194" s="158" t="s">
        <v>67</v>
      </c>
      <c r="AK194" s="158" t="s">
        <v>67</v>
      </c>
      <c r="AL194" s="158" t="s">
        <v>67</v>
      </c>
      <c r="AM194" s="348" t="s">
        <v>67</v>
      </c>
      <c r="AN194" s="92">
        <v>42557</v>
      </c>
      <c r="AO194" s="92"/>
      <c r="AP194" s="348">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4">
        <f t="shared" si="150"/>
        <v>121</v>
      </c>
      <c r="B195" s="347" t="s">
        <v>2324</v>
      </c>
      <c r="C195" s="279" t="s">
        <v>2672</v>
      </c>
      <c r="D195" s="122">
        <v>17</v>
      </c>
      <c r="E195" s="348">
        <v>42551</v>
      </c>
      <c r="F195" s="118" t="s">
        <v>1590</v>
      </c>
      <c r="G195" s="118" t="s">
        <v>1591</v>
      </c>
      <c r="H195" s="118"/>
      <c r="I195" s="286" t="s">
        <v>2250</v>
      </c>
      <c r="J195" s="353" t="s">
        <v>2668</v>
      </c>
      <c r="K195" s="349">
        <v>270</v>
      </c>
      <c r="L195" s="47" t="s">
        <v>2669</v>
      </c>
      <c r="M195" s="28" t="s">
        <v>2670</v>
      </c>
      <c r="N195" s="163">
        <v>137991088</v>
      </c>
      <c r="O195" s="350" t="s">
        <v>2671</v>
      </c>
      <c r="P195" s="92" t="s">
        <v>1531</v>
      </c>
      <c r="Q195" s="289" t="s">
        <v>1480</v>
      </c>
      <c r="R195" s="351" t="s">
        <v>1481</v>
      </c>
      <c r="S195" s="48"/>
      <c r="T195" s="49"/>
      <c r="U195" s="48"/>
      <c r="V195" s="193">
        <v>121</v>
      </c>
      <c r="W195" s="348">
        <v>42606</v>
      </c>
      <c r="X195" s="352" t="s">
        <v>1484</v>
      </c>
      <c r="Y195" s="46" t="s">
        <v>2760</v>
      </c>
      <c r="Z195" s="55">
        <v>900394093</v>
      </c>
      <c r="AA195" s="51" t="s">
        <v>1578</v>
      </c>
      <c r="AB195" s="349">
        <v>161916</v>
      </c>
      <c r="AC195" s="348">
        <v>42607</v>
      </c>
      <c r="AD195" s="50">
        <v>0</v>
      </c>
      <c r="AE195" s="114">
        <v>137900000</v>
      </c>
      <c r="AF195" s="50"/>
      <c r="AG195" s="50"/>
      <c r="AH195" s="50">
        <f>AE195+AF195+AG195</f>
        <v>137900000</v>
      </c>
      <c r="AI195" s="158" t="s">
        <v>2402</v>
      </c>
      <c r="AJ195" s="89" t="s">
        <v>2403</v>
      </c>
      <c r="AK195" s="348"/>
      <c r="AL195" s="348" t="s">
        <v>2071</v>
      </c>
      <c r="AM195" s="348">
        <v>42606</v>
      </c>
      <c r="AN195" s="348">
        <v>42606</v>
      </c>
      <c r="AO195" s="348"/>
      <c r="AP195" s="348">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4">
        <f t="shared" si="150"/>
        <v>41</v>
      </c>
      <c r="B196" s="279" t="s">
        <v>1610</v>
      </c>
      <c r="C196" s="279" t="s">
        <v>2835</v>
      </c>
      <c r="D196" s="264">
        <v>45</v>
      </c>
      <c r="E196" s="348">
        <v>42569</v>
      </c>
      <c r="F196" s="118" t="s">
        <v>2248</v>
      </c>
      <c r="G196" s="118" t="s">
        <v>2248</v>
      </c>
      <c r="H196" s="118"/>
      <c r="I196" s="352" t="s">
        <v>2257</v>
      </c>
      <c r="J196" s="46" t="s">
        <v>2678</v>
      </c>
      <c r="K196" s="354">
        <v>184</v>
      </c>
      <c r="L196" s="47">
        <v>781815</v>
      </c>
      <c r="M196" s="26" t="s">
        <v>2679</v>
      </c>
      <c r="N196" s="163">
        <v>5750000</v>
      </c>
      <c r="O196" s="350" t="s">
        <v>2636</v>
      </c>
      <c r="P196" s="351" t="s">
        <v>2279</v>
      </c>
      <c r="Q196" s="289" t="s">
        <v>1480</v>
      </c>
      <c r="R196" s="351" t="s">
        <v>1481</v>
      </c>
      <c r="S196" s="48"/>
      <c r="T196" s="49"/>
      <c r="U196" s="48"/>
      <c r="V196" s="193">
        <v>41</v>
      </c>
      <c r="W196" s="348">
        <v>42599</v>
      </c>
      <c r="X196" s="352" t="s">
        <v>1710</v>
      </c>
      <c r="Y196" s="46" t="s">
        <v>2789</v>
      </c>
      <c r="Z196" s="35">
        <v>890331560</v>
      </c>
      <c r="AA196" s="51" t="s">
        <v>1806</v>
      </c>
      <c r="AB196" s="349">
        <v>154416</v>
      </c>
      <c r="AC196" s="348"/>
      <c r="AD196" s="50"/>
      <c r="AE196" s="163">
        <v>10000000</v>
      </c>
      <c r="AF196" s="50"/>
      <c r="AG196" s="50"/>
      <c r="AH196" s="50">
        <f t="shared" si="203"/>
        <v>10000000</v>
      </c>
      <c r="AI196" s="158" t="s">
        <v>22</v>
      </c>
      <c r="AJ196" s="158" t="s">
        <v>67</v>
      </c>
      <c r="AK196" s="158" t="s">
        <v>67</v>
      </c>
      <c r="AL196" s="158" t="s">
        <v>67</v>
      </c>
      <c r="AM196" s="348"/>
      <c r="AN196" s="348">
        <v>42599</v>
      </c>
      <c r="AO196" s="348"/>
      <c r="AP196" s="348">
        <v>42735</v>
      </c>
      <c r="AQ196" s="172">
        <f t="shared" si="202"/>
        <v>136</v>
      </c>
      <c r="AR196" s="29"/>
      <c r="AS196" s="352" t="s">
        <v>2661</v>
      </c>
      <c r="AT196" s="291">
        <v>79448817</v>
      </c>
      <c r="AU196" s="96"/>
      <c r="AV196" s="48"/>
      <c r="AW196" s="29"/>
      <c r="AX196" s="29"/>
      <c r="AY196" s="48"/>
      <c r="AZ196" s="29"/>
      <c r="BA196" s="47"/>
      <c r="BB196" s="351"/>
      <c r="BC196" s="29"/>
      <c r="BD196" s="29"/>
      <c r="BE196" s="48"/>
      <c r="BF196" s="29"/>
      <c r="BG196" s="97"/>
      <c r="BH196" s="97"/>
      <c r="BI196" s="50"/>
      <c r="BJ196" s="29"/>
      <c r="BK196" s="48"/>
      <c r="BL196" s="29"/>
      <c r="BM196" s="50">
        <v>0</v>
      </c>
      <c r="BN196" s="50">
        <v>0</v>
      </c>
      <c r="BO196" s="50">
        <v>7000000</v>
      </c>
      <c r="BP196" s="351"/>
      <c r="BQ196" s="351"/>
      <c r="BR196" s="351"/>
      <c r="BS196" s="351"/>
      <c r="BT196" s="29"/>
      <c r="BU196" s="351"/>
      <c r="BV196" s="351"/>
      <c r="BW196" s="351"/>
      <c r="BX196" s="351"/>
      <c r="BY196" s="29"/>
      <c r="BZ196" s="92"/>
      <c r="CA196" s="92"/>
      <c r="CB196" s="351"/>
      <c r="CC196" s="351"/>
      <c r="CD196" s="351"/>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4">
        <f t="shared" ref="A197:A245" si="212">(V197)</f>
        <v>119</v>
      </c>
      <c r="B197" s="279" t="s">
        <v>1609</v>
      </c>
      <c r="C197" s="279" t="s">
        <v>2681</v>
      </c>
      <c r="D197" s="126">
        <v>105</v>
      </c>
      <c r="E197" s="348">
        <v>42573</v>
      </c>
      <c r="F197" s="352" t="s">
        <v>1499</v>
      </c>
      <c r="G197" s="352" t="s">
        <v>1546</v>
      </c>
      <c r="H197" s="352"/>
      <c r="I197" s="30" t="s">
        <v>2257</v>
      </c>
      <c r="J197" s="353" t="s">
        <v>2680</v>
      </c>
      <c r="K197" s="349">
        <v>55</v>
      </c>
      <c r="L197" s="47">
        <v>801315</v>
      </c>
      <c r="M197" s="28" t="s">
        <v>1548</v>
      </c>
      <c r="N197" s="218">
        <v>6912000</v>
      </c>
      <c r="O197" s="76" t="s">
        <v>2682</v>
      </c>
      <c r="P197" s="351" t="s">
        <v>1550</v>
      </c>
      <c r="Q197" s="289" t="s">
        <v>1480</v>
      </c>
      <c r="R197" s="351" t="s">
        <v>1481</v>
      </c>
      <c r="S197" s="53"/>
      <c r="T197" s="76"/>
      <c r="U197" s="53"/>
      <c r="V197" s="195">
        <v>119</v>
      </c>
      <c r="W197" s="348">
        <v>42594</v>
      </c>
      <c r="X197" s="352" t="s">
        <v>1484</v>
      </c>
      <c r="Y197" s="46" t="s">
        <v>2754</v>
      </c>
      <c r="Z197" s="35">
        <v>830087099</v>
      </c>
      <c r="AA197" s="51" t="s">
        <v>1846</v>
      </c>
      <c r="AB197" s="354"/>
      <c r="AC197" s="92"/>
      <c r="AD197" s="50"/>
      <c r="AE197" s="218">
        <v>6912000</v>
      </c>
      <c r="AF197" s="50"/>
      <c r="AG197" s="50"/>
      <c r="AH197" s="50">
        <f t="shared" ref="AH197:AH200" si="213">AE197+AF197</f>
        <v>6912000</v>
      </c>
      <c r="AI197" s="158" t="s">
        <v>22</v>
      </c>
      <c r="AJ197" s="158" t="s">
        <v>67</v>
      </c>
      <c r="AK197" s="158" t="s">
        <v>67</v>
      </c>
      <c r="AL197" s="158" t="s">
        <v>67</v>
      </c>
      <c r="AM197" s="348" t="s">
        <v>67</v>
      </c>
      <c r="AN197" s="92">
        <v>42594</v>
      </c>
      <c r="AO197" s="92"/>
      <c r="AP197" s="348">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4">
        <f t="shared" si="212"/>
        <v>117</v>
      </c>
      <c r="B198" s="279" t="s">
        <v>1489</v>
      </c>
      <c r="C198" s="279" t="s">
        <v>2683</v>
      </c>
      <c r="D198" s="126">
        <v>106</v>
      </c>
      <c r="E198" s="348">
        <v>42576</v>
      </c>
      <c r="F198" s="352" t="s">
        <v>1499</v>
      </c>
      <c r="G198" s="352" t="s">
        <v>1525</v>
      </c>
      <c r="H198" s="352"/>
      <c r="I198" s="352" t="s">
        <v>1743</v>
      </c>
      <c r="J198" s="353" t="s">
        <v>2689</v>
      </c>
      <c r="K198" s="349">
        <v>264</v>
      </c>
      <c r="L198" s="47">
        <v>861017</v>
      </c>
      <c r="M198" s="28" t="s">
        <v>1963</v>
      </c>
      <c r="N198" s="218">
        <v>22000000</v>
      </c>
      <c r="O198" s="76" t="s">
        <v>2684</v>
      </c>
      <c r="P198" s="351" t="s">
        <v>2038</v>
      </c>
      <c r="Q198" s="289" t="s">
        <v>1480</v>
      </c>
      <c r="R198" s="351" t="s">
        <v>1481</v>
      </c>
      <c r="S198" s="53"/>
      <c r="T198" s="76"/>
      <c r="U198" s="53"/>
      <c r="V198" s="195">
        <v>117</v>
      </c>
      <c r="W198" s="348">
        <v>42587</v>
      </c>
      <c r="X198" s="352" t="s">
        <v>2686</v>
      </c>
      <c r="Y198" s="46" t="s">
        <v>2687</v>
      </c>
      <c r="Z198" s="273">
        <v>830129831</v>
      </c>
      <c r="AA198" s="51" t="s">
        <v>1570</v>
      </c>
      <c r="AB198" s="354">
        <v>148716</v>
      </c>
      <c r="AC198" s="92">
        <v>42587</v>
      </c>
      <c r="AD198" s="50"/>
      <c r="AE198" s="218">
        <v>22000000</v>
      </c>
      <c r="AF198" s="50"/>
      <c r="AG198" s="50"/>
      <c r="AH198" s="50">
        <f t="shared" si="213"/>
        <v>22000000</v>
      </c>
      <c r="AI198" s="158" t="s">
        <v>22</v>
      </c>
      <c r="AJ198" s="158" t="s">
        <v>67</v>
      </c>
      <c r="AK198" s="158" t="s">
        <v>67</v>
      </c>
      <c r="AL198" s="158" t="s">
        <v>67</v>
      </c>
      <c r="AM198" s="348" t="s">
        <v>67</v>
      </c>
      <c r="AN198" s="92">
        <v>42590</v>
      </c>
      <c r="AO198" s="92"/>
      <c r="AP198" s="348">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4">
        <f t="shared" si="212"/>
        <v>124</v>
      </c>
      <c r="B199" s="279" t="s">
        <v>1610</v>
      </c>
      <c r="C199" s="279" t="s">
        <v>2688</v>
      </c>
      <c r="D199" s="126">
        <v>107</v>
      </c>
      <c r="E199" s="348">
        <v>42577</v>
      </c>
      <c r="F199" s="352" t="s">
        <v>1499</v>
      </c>
      <c r="G199" s="352" t="s">
        <v>1525</v>
      </c>
      <c r="H199" s="352"/>
      <c r="I199" s="352" t="s">
        <v>1743</v>
      </c>
      <c r="J199" s="353" t="s">
        <v>2690</v>
      </c>
      <c r="K199" s="349">
        <v>251</v>
      </c>
      <c r="L199" s="47">
        <v>861615</v>
      </c>
      <c r="M199" s="28" t="s">
        <v>2691</v>
      </c>
      <c r="N199" s="218">
        <v>50000000</v>
      </c>
      <c r="O199" s="76" t="s">
        <v>2692</v>
      </c>
      <c r="P199" s="351" t="s">
        <v>2038</v>
      </c>
      <c r="Q199" s="289" t="s">
        <v>1480</v>
      </c>
      <c r="R199" s="351" t="s">
        <v>1481</v>
      </c>
      <c r="S199" s="53"/>
      <c r="T199" s="76"/>
      <c r="U199" s="53"/>
      <c r="V199" s="195">
        <v>124</v>
      </c>
      <c r="W199" s="348">
        <v>42628</v>
      </c>
      <c r="X199" s="352" t="s">
        <v>1484</v>
      </c>
      <c r="Y199" s="46" t="s">
        <v>2169</v>
      </c>
      <c r="Z199" s="115">
        <v>860351894</v>
      </c>
      <c r="AA199" s="51" t="s">
        <v>1846</v>
      </c>
      <c r="AB199" s="354">
        <v>173616</v>
      </c>
      <c r="AC199" s="92"/>
      <c r="AD199" s="50">
        <v>25000000</v>
      </c>
      <c r="AE199" s="218">
        <v>50000000</v>
      </c>
      <c r="AF199" s="50"/>
      <c r="AG199" s="50"/>
      <c r="AH199" s="50">
        <f t="shared" si="213"/>
        <v>50000000</v>
      </c>
      <c r="AI199" s="158" t="s">
        <v>22</v>
      </c>
      <c r="AJ199" s="158" t="s">
        <v>67</v>
      </c>
      <c r="AK199" s="158" t="s">
        <v>67</v>
      </c>
      <c r="AL199" s="158" t="s">
        <v>67</v>
      </c>
      <c r="AM199" s="348" t="s">
        <v>67</v>
      </c>
      <c r="AN199" s="348">
        <v>42628</v>
      </c>
      <c r="AO199" s="348">
        <f>AN199-W199</f>
        <v>0</v>
      </c>
      <c r="AP199" s="348">
        <v>42735</v>
      </c>
      <c r="AQ199" s="172">
        <f t="shared" si="202"/>
        <v>107</v>
      </c>
      <c r="AR199" s="53"/>
      <c r="AS199" s="353"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4" t="str">
        <f t="shared" si="212"/>
        <v>16.OPAV.20372P</v>
      </c>
      <c r="B200" s="279" t="s">
        <v>2170</v>
      </c>
      <c r="C200" s="282" t="s">
        <v>2697</v>
      </c>
      <c r="D200" s="126">
        <v>108</v>
      </c>
      <c r="E200" s="348">
        <v>42579</v>
      </c>
      <c r="F200" s="352" t="s">
        <v>1499</v>
      </c>
      <c r="G200" s="352" t="s">
        <v>1525</v>
      </c>
      <c r="H200" s="352"/>
      <c r="I200" s="30" t="s">
        <v>2257</v>
      </c>
      <c r="J200" s="353" t="s">
        <v>2694</v>
      </c>
      <c r="K200" s="349">
        <v>274</v>
      </c>
      <c r="L200" s="47">
        <v>721019</v>
      </c>
      <c r="M200" s="28" t="s">
        <v>2695</v>
      </c>
      <c r="N200" s="218">
        <v>11523031</v>
      </c>
      <c r="O200" s="76" t="s">
        <v>2696</v>
      </c>
      <c r="P200" s="351" t="s">
        <v>1714</v>
      </c>
      <c r="Q200" s="289" t="s">
        <v>1480</v>
      </c>
      <c r="R200" s="351" t="s">
        <v>1481</v>
      </c>
      <c r="S200" s="53"/>
      <c r="T200" s="76"/>
      <c r="U200" s="53"/>
      <c r="V200" s="193" t="s">
        <v>2693</v>
      </c>
      <c r="W200" s="348">
        <v>42583</v>
      </c>
      <c r="X200" s="352" t="s">
        <v>1547</v>
      </c>
      <c r="Y200" s="46" t="s">
        <v>2698</v>
      </c>
      <c r="Z200" s="115">
        <v>900703674</v>
      </c>
      <c r="AA200" s="51" t="s">
        <v>1895</v>
      </c>
      <c r="AB200" s="354">
        <v>146916</v>
      </c>
      <c r="AC200" s="92"/>
      <c r="AD200" s="50"/>
      <c r="AE200" s="218">
        <v>11523031</v>
      </c>
      <c r="AF200" s="50"/>
      <c r="AG200" s="50"/>
      <c r="AH200" s="50">
        <f t="shared" si="213"/>
        <v>11523031</v>
      </c>
      <c r="AI200" s="158" t="s">
        <v>22</v>
      </c>
      <c r="AJ200" s="158" t="s">
        <v>67</v>
      </c>
      <c r="AK200" s="158" t="s">
        <v>67</v>
      </c>
      <c r="AL200" s="158" t="s">
        <v>67</v>
      </c>
      <c r="AM200" s="348" t="s">
        <v>67</v>
      </c>
      <c r="AN200" s="348">
        <v>42583</v>
      </c>
      <c r="AO200" s="348"/>
      <c r="AP200" s="348">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4">
        <f t="shared" si="212"/>
        <v>38</v>
      </c>
      <c r="B201" s="279" t="s">
        <v>2324</v>
      </c>
      <c r="C201" s="282" t="s">
        <v>2836</v>
      </c>
      <c r="D201" s="264">
        <v>46</v>
      </c>
      <c r="E201" s="348">
        <v>42570</v>
      </c>
      <c r="F201" s="118" t="s">
        <v>2248</v>
      </c>
      <c r="G201" s="118" t="s">
        <v>2248</v>
      </c>
      <c r="H201" s="118"/>
      <c r="I201" s="30" t="s">
        <v>2257</v>
      </c>
      <c r="J201" s="353" t="s">
        <v>2376</v>
      </c>
      <c r="K201" s="354">
        <v>86</v>
      </c>
      <c r="L201" s="47" t="s">
        <v>1849</v>
      </c>
      <c r="M201" s="356" t="s">
        <v>1850</v>
      </c>
      <c r="N201" s="163">
        <v>2730000</v>
      </c>
      <c r="O201" s="350" t="s">
        <v>2377</v>
      </c>
      <c r="P201" s="351" t="s">
        <v>1786</v>
      </c>
      <c r="Q201" s="289" t="s">
        <v>1480</v>
      </c>
      <c r="R201" s="351" t="s">
        <v>1481</v>
      </c>
      <c r="S201" s="48"/>
      <c r="T201" s="49"/>
      <c r="U201" s="48"/>
      <c r="V201" s="193">
        <v>38</v>
      </c>
      <c r="W201" s="348">
        <v>42590</v>
      </c>
      <c r="X201" s="352" t="s">
        <v>1823</v>
      </c>
      <c r="Y201" s="46" t="s">
        <v>2786</v>
      </c>
      <c r="Z201" s="35">
        <v>800020672</v>
      </c>
      <c r="AA201" s="51" t="s">
        <v>1565</v>
      </c>
      <c r="AB201" s="349">
        <v>149516</v>
      </c>
      <c r="AC201" s="348"/>
      <c r="AD201" s="50"/>
      <c r="AE201" s="163">
        <v>2730000</v>
      </c>
      <c r="AF201" s="50"/>
      <c r="AG201" s="50"/>
      <c r="AH201" s="50">
        <f t="shared" ref="AH201:AH217" si="214">+AE201+AF201</f>
        <v>2730000</v>
      </c>
      <c r="AI201" s="158" t="s">
        <v>22</v>
      </c>
      <c r="AJ201" s="158" t="s">
        <v>67</v>
      </c>
      <c r="AK201" s="158" t="s">
        <v>67</v>
      </c>
      <c r="AL201" s="158" t="s">
        <v>67</v>
      </c>
      <c r="AM201" s="348" t="s">
        <v>67</v>
      </c>
      <c r="AN201" s="348">
        <v>42591</v>
      </c>
      <c r="AO201" s="348"/>
      <c r="AP201" s="348">
        <v>42735</v>
      </c>
      <c r="AQ201" s="29">
        <f t="shared" si="202"/>
        <v>144</v>
      </c>
      <c r="AR201" s="29"/>
      <c r="AS201" s="352"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8"/>
      <c r="AO202" s="348"/>
      <c r="AP202" s="348"/>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4">
        <f t="shared" si="212"/>
        <v>37</v>
      </c>
      <c r="B203" s="279" t="s">
        <v>1489</v>
      </c>
      <c r="C203" s="219" t="s">
        <v>2704</v>
      </c>
      <c r="D203" s="122">
        <v>48</v>
      </c>
      <c r="E203" s="348">
        <v>42573</v>
      </c>
      <c r="F203" s="118" t="s">
        <v>2248</v>
      </c>
      <c r="G203" s="118" t="s">
        <v>2699</v>
      </c>
      <c r="H203" s="118"/>
      <c r="I203" s="30" t="s">
        <v>2257</v>
      </c>
      <c r="J203" s="353" t="s">
        <v>2700</v>
      </c>
      <c r="K203" s="354">
        <v>90</v>
      </c>
      <c r="L203" s="47" t="s">
        <v>1849</v>
      </c>
      <c r="M203" s="356" t="s">
        <v>1850</v>
      </c>
      <c r="N203" s="163">
        <v>31000000</v>
      </c>
      <c r="O203" s="350" t="s">
        <v>2701</v>
      </c>
      <c r="P203" s="351" t="s">
        <v>1786</v>
      </c>
      <c r="Q203" s="289" t="s">
        <v>1480</v>
      </c>
      <c r="R203" s="289" t="s">
        <v>1480</v>
      </c>
      <c r="S203" s="48"/>
      <c r="T203" s="49"/>
      <c r="U203" s="48"/>
      <c r="V203" s="193">
        <v>37</v>
      </c>
      <c r="W203" s="348">
        <v>42580</v>
      </c>
      <c r="X203" s="352" t="s">
        <v>2702</v>
      </c>
      <c r="Y203" s="46" t="s">
        <v>2703</v>
      </c>
      <c r="Z203" s="35">
        <v>830095213</v>
      </c>
      <c r="AA203" s="51" t="s">
        <v>1570</v>
      </c>
      <c r="AB203" s="349">
        <v>146716</v>
      </c>
      <c r="AC203" s="348">
        <v>42580</v>
      </c>
      <c r="AD203" s="50"/>
      <c r="AE203" s="163">
        <v>31000000</v>
      </c>
      <c r="AF203" s="50"/>
      <c r="AG203" s="50"/>
      <c r="AH203" s="50">
        <f t="shared" si="214"/>
        <v>31000000</v>
      </c>
      <c r="AI203" s="158" t="s">
        <v>22</v>
      </c>
      <c r="AJ203" s="158" t="s">
        <v>67</v>
      </c>
      <c r="AK203" s="158" t="s">
        <v>67</v>
      </c>
      <c r="AL203" s="158" t="s">
        <v>67</v>
      </c>
      <c r="AM203" s="348" t="s">
        <v>67</v>
      </c>
      <c r="AN203" s="348">
        <v>42580</v>
      </c>
      <c r="AO203" s="348">
        <f>AN203-W203</f>
        <v>0</v>
      </c>
      <c r="AP203" s="348">
        <v>42735</v>
      </c>
      <c r="AQ203" s="172">
        <f t="shared" si="202"/>
        <v>155</v>
      </c>
      <c r="AR203" s="29"/>
      <c r="AS203" s="352"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4">
        <f t="shared" si="212"/>
        <v>42</v>
      </c>
      <c r="B204" s="279" t="s">
        <v>2170</v>
      </c>
      <c r="C204" s="219" t="s">
        <v>2709</v>
      </c>
      <c r="D204" s="122">
        <v>49</v>
      </c>
      <c r="E204" s="348">
        <v>42573</v>
      </c>
      <c r="F204" s="118" t="s">
        <v>2248</v>
      </c>
      <c r="G204" s="118" t="s">
        <v>2248</v>
      </c>
      <c r="H204" s="118"/>
      <c r="I204" s="30" t="s">
        <v>2257</v>
      </c>
      <c r="J204" s="353" t="s">
        <v>2705</v>
      </c>
      <c r="K204" s="354">
        <v>204</v>
      </c>
      <c r="L204" s="47">
        <v>441031</v>
      </c>
      <c r="M204" s="356" t="s">
        <v>2706</v>
      </c>
      <c r="N204" s="163">
        <v>31000000</v>
      </c>
      <c r="O204" s="350" t="s">
        <v>2707</v>
      </c>
      <c r="P204" s="351" t="s">
        <v>2610</v>
      </c>
      <c r="Q204" s="289" t="s">
        <v>1480</v>
      </c>
      <c r="R204" s="289" t="s">
        <v>1481</v>
      </c>
      <c r="S204" s="48"/>
      <c r="T204" s="49"/>
      <c r="U204" s="48"/>
      <c r="V204" s="193">
        <v>42</v>
      </c>
      <c r="W204" s="348">
        <v>42605</v>
      </c>
      <c r="X204" s="352" t="s">
        <v>2708</v>
      </c>
      <c r="Y204" s="46" t="s">
        <v>2790</v>
      </c>
      <c r="Z204" s="35">
        <v>830136314</v>
      </c>
      <c r="AA204" s="51" t="s">
        <v>1846</v>
      </c>
      <c r="AB204" s="349">
        <v>156316</v>
      </c>
      <c r="AC204" s="348"/>
      <c r="AD204" s="50"/>
      <c r="AE204" s="163">
        <v>31000000</v>
      </c>
      <c r="AF204" s="50"/>
      <c r="AG204" s="50"/>
      <c r="AH204" s="50">
        <f t="shared" si="214"/>
        <v>31000000</v>
      </c>
      <c r="AI204" s="158" t="s">
        <v>22</v>
      </c>
      <c r="AJ204" s="158" t="s">
        <v>67</v>
      </c>
      <c r="AK204" s="158" t="s">
        <v>67</v>
      </c>
      <c r="AL204" s="158" t="s">
        <v>67</v>
      </c>
      <c r="AM204" s="348" t="s">
        <v>67</v>
      </c>
      <c r="AN204" s="348">
        <v>42606</v>
      </c>
      <c r="AO204" s="348"/>
      <c r="AP204" s="348">
        <v>42735</v>
      </c>
      <c r="AQ204" s="29">
        <f t="shared" si="202"/>
        <v>129</v>
      </c>
      <c r="AR204" s="29"/>
      <c r="AS204" s="352"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4">
        <f t="shared" si="212"/>
        <v>39</v>
      </c>
      <c r="B205" s="279" t="s">
        <v>1610</v>
      </c>
      <c r="C205" s="219" t="s">
        <v>2710</v>
      </c>
      <c r="D205" s="122">
        <v>49</v>
      </c>
      <c r="E205" s="348">
        <v>42578</v>
      </c>
      <c r="F205" s="118" t="s">
        <v>2248</v>
      </c>
      <c r="G205" s="118" t="s">
        <v>2248</v>
      </c>
      <c r="H205" s="118"/>
      <c r="I205" s="30" t="s">
        <v>2257</v>
      </c>
      <c r="J205" s="353" t="s">
        <v>2711</v>
      </c>
      <c r="K205" s="354">
        <v>204</v>
      </c>
      <c r="L205" s="47">
        <v>44101603</v>
      </c>
      <c r="M205" s="356" t="s">
        <v>2638</v>
      </c>
      <c r="N205" s="163">
        <v>5750000</v>
      </c>
      <c r="O205" s="350" t="s">
        <v>2636</v>
      </c>
      <c r="P205" s="351" t="s">
        <v>1786</v>
      </c>
      <c r="Q205" s="289" t="s">
        <v>1480</v>
      </c>
      <c r="R205" s="351" t="s">
        <v>1481</v>
      </c>
      <c r="S205" s="48"/>
      <c r="T205" s="49"/>
      <c r="U205" s="48"/>
      <c r="V205" s="193">
        <v>39</v>
      </c>
      <c r="W205" s="348">
        <v>42594</v>
      </c>
      <c r="X205" s="352" t="s">
        <v>1484</v>
      </c>
      <c r="Y205" s="46" t="s">
        <v>2787</v>
      </c>
      <c r="Z205" s="35">
        <v>900843850</v>
      </c>
      <c r="AA205" s="51" t="s">
        <v>1895</v>
      </c>
      <c r="AB205" s="349">
        <v>152816</v>
      </c>
      <c r="AC205" s="348"/>
      <c r="AD205" s="50"/>
      <c r="AE205" s="163">
        <v>2696000</v>
      </c>
      <c r="AF205" s="50"/>
      <c r="AG205" s="50"/>
      <c r="AH205" s="50">
        <f t="shared" si="214"/>
        <v>2696000</v>
      </c>
      <c r="AI205" s="158" t="s">
        <v>22</v>
      </c>
      <c r="AJ205" s="158" t="s">
        <v>67</v>
      </c>
      <c r="AK205" s="158" t="s">
        <v>67</v>
      </c>
      <c r="AL205" s="158" t="s">
        <v>67</v>
      </c>
      <c r="AM205" s="348" t="s">
        <v>67</v>
      </c>
      <c r="AN205" s="348">
        <v>42594</v>
      </c>
      <c r="AO205" s="348"/>
      <c r="AP205" s="348">
        <v>42654</v>
      </c>
      <c r="AQ205" s="29">
        <f t="shared" si="202"/>
        <v>60</v>
      </c>
      <c r="AR205" s="29"/>
      <c r="AS205" s="352"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4">
        <f t="shared" si="212"/>
        <v>40</v>
      </c>
      <c r="B206" s="279" t="s">
        <v>2324</v>
      </c>
      <c r="C206" s="219" t="s">
        <v>2712</v>
      </c>
      <c r="D206" s="122">
        <v>50</v>
      </c>
      <c r="E206" s="348">
        <v>42580</v>
      </c>
      <c r="F206" s="118" t="s">
        <v>2248</v>
      </c>
      <c r="G206" s="118" t="s">
        <v>2248</v>
      </c>
      <c r="H206" s="118"/>
      <c r="I206" s="30" t="s">
        <v>2257</v>
      </c>
      <c r="J206" s="353" t="s">
        <v>2713</v>
      </c>
      <c r="K206" s="354">
        <v>275</v>
      </c>
      <c r="L206" s="47" t="s">
        <v>2714</v>
      </c>
      <c r="M206" s="356" t="s">
        <v>2715</v>
      </c>
      <c r="N206" s="163">
        <v>10000000</v>
      </c>
      <c r="O206" s="350" t="s">
        <v>2716</v>
      </c>
      <c r="P206" s="351" t="s">
        <v>2279</v>
      </c>
      <c r="Q206" s="289" t="s">
        <v>1480</v>
      </c>
      <c r="R206" s="351" t="s">
        <v>1481</v>
      </c>
      <c r="S206" s="48"/>
      <c r="T206" s="49"/>
      <c r="U206" s="48"/>
      <c r="V206" s="193">
        <v>40</v>
      </c>
      <c r="W206" s="348">
        <v>42600</v>
      </c>
      <c r="X206" s="352" t="s">
        <v>1484</v>
      </c>
      <c r="Y206" s="46" t="s">
        <v>2788</v>
      </c>
      <c r="Z206" s="35">
        <v>800158705</v>
      </c>
      <c r="AA206" s="51" t="s">
        <v>2065</v>
      </c>
      <c r="AB206" s="349">
        <v>155216</v>
      </c>
      <c r="AC206" s="348"/>
      <c r="AD206" s="50"/>
      <c r="AE206" s="163">
        <v>7500560</v>
      </c>
      <c r="AF206" s="50"/>
      <c r="AG206" s="50"/>
      <c r="AH206" s="50">
        <f t="shared" si="214"/>
        <v>7500560</v>
      </c>
      <c r="AI206" s="158" t="s">
        <v>22</v>
      </c>
      <c r="AJ206" s="158" t="s">
        <v>67</v>
      </c>
      <c r="AK206" s="158" t="s">
        <v>67</v>
      </c>
      <c r="AL206" s="158" t="s">
        <v>67</v>
      </c>
      <c r="AM206" s="348" t="s">
        <v>67</v>
      </c>
      <c r="AN206" s="348">
        <v>42600</v>
      </c>
      <c r="AO206" s="348"/>
      <c r="AP206" s="348">
        <v>42630</v>
      </c>
      <c r="AQ206" s="29">
        <f t="shared" si="202"/>
        <v>30</v>
      </c>
      <c r="AR206" s="29"/>
      <c r="AS206" s="352"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4">
        <f t="shared" si="212"/>
        <v>126</v>
      </c>
      <c r="B207" s="279" t="s">
        <v>2170</v>
      </c>
      <c r="C207" s="279" t="s">
        <v>2717</v>
      </c>
      <c r="D207" s="122">
        <v>3</v>
      </c>
      <c r="E207" s="348">
        <v>42579</v>
      </c>
      <c r="F207" s="118" t="s">
        <v>1590</v>
      </c>
      <c r="G207" s="118" t="s">
        <v>1771</v>
      </c>
      <c r="H207" s="118"/>
      <c r="I207" s="30" t="s">
        <v>2257</v>
      </c>
      <c r="J207" s="353" t="s">
        <v>2718</v>
      </c>
      <c r="K207" s="354">
        <v>133</v>
      </c>
      <c r="L207" s="47" t="s">
        <v>2719</v>
      </c>
      <c r="M207" s="356" t="s">
        <v>2720</v>
      </c>
      <c r="N207" s="163">
        <v>199914339</v>
      </c>
      <c r="O207" s="350" t="s">
        <v>2721</v>
      </c>
      <c r="P207" s="351" t="s">
        <v>2652</v>
      </c>
      <c r="Q207" s="289" t="s">
        <v>1480</v>
      </c>
      <c r="R207" s="351" t="s">
        <v>1481</v>
      </c>
      <c r="S207" s="48"/>
      <c r="T207" s="49"/>
      <c r="U207" s="48"/>
      <c r="V207" s="193">
        <v>126</v>
      </c>
      <c r="W207" s="348">
        <v>42635</v>
      </c>
      <c r="X207" s="352" t="s">
        <v>1823</v>
      </c>
      <c r="Y207" s="46" t="s">
        <v>2796</v>
      </c>
      <c r="Z207" s="35">
        <v>900051227</v>
      </c>
      <c r="AA207" s="51" t="s">
        <v>1883</v>
      </c>
      <c r="AB207" s="349">
        <v>187816</v>
      </c>
      <c r="AC207" s="348"/>
      <c r="AD207" s="50"/>
      <c r="AE207" s="163">
        <v>195170950</v>
      </c>
      <c r="AF207" s="50"/>
      <c r="AG207" s="50"/>
      <c r="AH207" s="50">
        <f t="shared" si="214"/>
        <v>195170950</v>
      </c>
      <c r="AI207" s="158" t="s">
        <v>2797</v>
      </c>
      <c r="AJ207" s="158" t="s">
        <v>2798</v>
      </c>
      <c r="AK207" s="158" t="s">
        <v>67</v>
      </c>
      <c r="AL207" s="158" t="s">
        <v>67</v>
      </c>
      <c r="AM207" s="348">
        <v>42636</v>
      </c>
      <c r="AN207" s="348">
        <v>42636</v>
      </c>
      <c r="AO207" s="348">
        <f>AN207-W207</f>
        <v>1</v>
      </c>
      <c r="AP207" s="348">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4">
        <f t="shared" si="212"/>
        <v>123</v>
      </c>
      <c r="B208" s="347" t="s">
        <v>1489</v>
      </c>
      <c r="C208" s="279" t="s">
        <v>2722</v>
      </c>
      <c r="D208" s="122">
        <v>18</v>
      </c>
      <c r="E208" s="348">
        <v>42578</v>
      </c>
      <c r="F208" s="118" t="s">
        <v>1590</v>
      </c>
      <c r="G208" s="118" t="s">
        <v>1591</v>
      </c>
      <c r="H208" s="118"/>
      <c r="I208" s="286" t="s">
        <v>2250</v>
      </c>
      <c r="J208" s="353" t="s">
        <v>2723</v>
      </c>
      <c r="K208" s="349">
        <v>35</v>
      </c>
      <c r="L208" s="47" t="s">
        <v>2724</v>
      </c>
      <c r="M208" s="28" t="s">
        <v>2725</v>
      </c>
      <c r="N208" s="163">
        <v>289978812</v>
      </c>
      <c r="O208" s="350" t="s">
        <v>2726</v>
      </c>
      <c r="P208" s="92" t="s">
        <v>1531</v>
      </c>
      <c r="Q208" s="289" t="s">
        <v>1480</v>
      </c>
      <c r="R208" s="351" t="s">
        <v>1481</v>
      </c>
      <c r="S208" s="48"/>
      <c r="T208" s="49"/>
      <c r="U208" s="48"/>
      <c r="V208" s="193">
        <v>123</v>
      </c>
      <c r="W208" s="348">
        <v>42626</v>
      </c>
      <c r="X208" s="352" t="s">
        <v>1484</v>
      </c>
      <c r="Y208" s="46" t="s">
        <v>2346</v>
      </c>
      <c r="Z208" s="55">
        <v>830100010</v>
      </c>
      <c r="AA208" s="51" t="s">
        <v>1729</v>
      </c>
      <c r="AB208" s="349">
        <v>171216</v>
      </c>
      <c r="AC208" s="348"/>
      <c r="AD208" s="50">
        <v>0</v>
      </c>
      <c r="AE208" s="114">
        <v>288978813</v>
      </c>
      <c r="AF208" s="50"/>
      <c r="AG208" s="50"/>
      <c r="AH208" s="50">
        <f t="shared" si="214"/>
        <v>288978813</v>
      </c>
      <c r="AI208" s="158" t="s">
        <v>2402</v>
      </c>
      <c r="AJ208" s="89" t="s">
        <v>2403</v>
      </c>
      <c r="AK208" s="348"/>
      <c r="AL208" s="348"/>
      <c r="AM208" s="348">
        <v>42629</v>
      </c>
      <c r="AN208" s="348">
        <v>42629</v>
      </c>
      <c r="AO208" s="348">
        <f>AN208-W208</f>
        <v>3</v>
      </c>
      <c r="AP208" s="348">
        <v>42689</v>
      </c>
      <c r="AQ208" s="172">
        <f t="shared" si="202"/>
        <v>60</v>
      </c>
      <c r="AR208" s="29"/>
      <c r="AS208" s="353"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4">
        <f t="shared" si="212"/>
        <v>9382</v>
      </c>
      <c r="B209" s="279" t="s">
        <v>2284</v>
      </c>
      <c r="C209" s="279" t="s">
        <v>2749</v>
      </c>
      <c r="D209" s="126">
        <v>18309</v>
      </c>
      <c r="E209" s="92">
        <v>42552</v>
      </c>
      <c r="F209" s="352" t="s">
        <v>1590</v>
      </c>
      <c r="G209" s="352" t="s">
        <v>1873</v>
      </c>
      <c r="H209" s="352"/>
      <c r="I209" s="286" t="s">
        <v>2250</v>
      </c>
      <c r="J209" s="28" t="s">
        <v>2753</v>
      </c>
      <c r="K209" s="349">
        <v>269</v>
      </c>
      <c r="L209" s="47">
        <v>81112300</v>
      </c>
      <c r="M209" s="265"/>
      <c r="N209" s="163">
        <v>27679484</v>
      </c>
      <c r="O209" s="76" t="s">
        <v>2599</v>
      </c>
      <c r="P209" s="92" t="s">
        <v>1531</v>
      </c>
      <c r="Q209" s="219" t="s">
        <v>1480</v>
      </c>
      <c r="R209" s="219" t="s">
        <v>1481</v>
      </c>
      <c r="S209" s="53"/>
      <c r="T209" s="76"/>
      <c r="U209" s="53"/>
      <c r="V209" s="195">
        <v>9382</v>
      </c>
      <c r="W209" s="348">
        <v>42557</v>
      </c>
      <c r="X209" s="352" t="s">
        <v>1484</v>
      </c>
      <c r="Y209" s="46" t="s">
        <v>2592</v>
      </c>
      <c r="Z209" s="35">
        <v>800103052</v>
      </c>
      <c r="AA209" s="51" t="s">
        <v>1883</v>
      </c>
      <c r="AB209" s="354">
        <v>133716</v>
      </c>
      <c r="AC209" s="92">
        <v>42559</v>
      </c>
      <c r="AD209" s="50"/>
      <c r="AE209" s="218">
        <v>27679484</v>
      </c>
      <c r="AF209" s="50"/>
      <c r="AG209" s="50"/>
      <c r="AH209" s="50">
        <f t="shared" si="214"/>
        <v>27679484</v>
      </c>
      <c r="AI209" s="158" t="s">
        <v>22</v>
      </c>
      <c r="AJ209" s="158" t="s">
        <v>67</v>
      </c>
      <c r="AK209" s="158" t="s">
        <v>67</v>
      </c>
      <c r="AL209" s="158" t="s">
        <v>67</v>
      </c>
      <c r="AM209" s="348" t="s">
        <v>67</v>
      </c>
      <c r="AN209" s="348">
        <v>42559</v>
      </c>
      <c r="AO209" s="348"/>
      <c r="AP209" s="348">
        <v>42916</v>
      </c>
      <c r="AQ209" s="29">
        <f t="shared" si="202"/>
        <v>357</v>
      </c>
      <c r="AR209" s="29"/>
      <c r="AS209" s="352"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4">
        <f t="shared" si="212"/>
        <v>9445</v>
      </c>
      <c r="B210" s="279" t="s">
        <v>2284</v>
      </c>
      <c r="C210" s="279" t="s">
        <v>2731</v>
      </c>
      <c r="D210" s="126">
        <v>18499</v>
      </c>
      <c r="E210" s="92">
        <v>42563</v>
      </c>
      <c r="F210" s="352" t="s">
        <v>1590</v>
      </c>
      <c r="G210" s="352" t="s">
        <v>1873</v>
      </c>
      <c r="H210" s="352"/>
      <c r="I210" s="352"/>
      <c r="J210" s="223" t="s">
        <v>2736</v>
      </c>
      <c r="K210" s="349" t="s">
        <v>2732</v>
      </c>
      <c r="L210" s="47">
        <v>911117</v>
      </c>
      <c r="M210" s="265" t="s">
        <v>2733</v>
      </c>
      <c r="N210" s="218">
        <v>3993880</v>
      </c>
      <c r="O210" s="76" t="s">
        <v>2734</v>
      </c>
      <c r="P210" s="184" t="s">
        <v>1939</v>
      </c>
      <c r="Q210" s="219" t="s">
        <v>1480</v>
      </c>
      <c r="R210" s="219" t="s">
        <v>1481</v>
      </c>
      <c r="S210" s="53"/>
      <c r="T210" s="76"/>
      <c r="U210" s="53"/>
      <c r="V210" s="195">
        <v>9445</v>
      </c>
      <c r="W210" s="348">
        <v>42563</v>
      </c>
      <c r="X210" s="352" t="s">
        <v>1866</v>
      </c>
      <c r="Y210" s="46" t="s">
        <v>2735</v>
      </c>
      <c r="Z210" s="35">
        <v>900796515</v>
      </c>
      <c r="AA210" s="51" t="s">
        <v>1578</v>
      </c>
      <c r="AB210" s="354">
        <v>138316</v>
      </c>
      <c r="AC210" s="92">
        <v>42564</v>
      </c>
      <c r="AD210" s="50"/>
      <c r="AE210" s="74">
        <v>3993880</v>
      </c>
      <c r="AF210" s="50"/>
      <c r="AG210" s="50"/>
      <c r="AH210" s="50">
        <f t="shared" si="214"/>
        <v>3993880</v>
      </c>
      <c r="AI210" s="158" t="s">
        <v>22</v>
      </c>
      <c r="AJ210" s="158" t="s">
        <v>67</v>
      </c>
      <c r="AK210" s="158" t="s">
        <v>67</v>
      </c>
      <c r="AL210" s="158" t="s">
        <v>67</v>
      </c>
      <c r="AM210" s="348" t="s">
        <v>67</v>
      </c>
      <c r="AN210" s="348">
        <v>42564</v>
      </c>
      <c r="AO210" s="348"/>
      <c r="AP210" s="348">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9446</v>
      </c>
      <c r="B211" s="279" t="s">
        <v>2284</v>
      </c>
      <c r="C211" s="279" t="s">
        <v>2737</v>
      </c>
      <c r="D211" s="126">
        <v>18496</v>
      </c>
      <c r="E211" s="92">
        <v>42563</v>
      </c>
      <c r="F211" s="352" t="s">
        <v>1590</v>
      </c>
      <c r="G211" s="352" t="s">
        <v>1873</v>
      </c>
      <c r="H211" s="352"/>
      <c r="I211" s="352"/>
      <c r="J211" s="223" t="s">
        <v>2736</v>
      </c>
      <c r="K211" s="349" t="s">
        <v>2732</v>
      </c>
      <c r="L211" s="47">
        <v>911117</v>
      </c>
      <c r="M211" s="265" t="s">
        <v>2733</v>
      </c>
      <c r="N211" s="218">
        <v>1888684</v>
      </c>
      <c r="O211" s="76" t="s">
        <v>2738</v>
      </c>
      <c r="P211" s="184" t="s">
        <v>1939</v>
      </c>
      <c r="Q211" s="219" t="s">
        <v>1480</v>
      </c>
      <c r="R211" s="219" t="s">
        <v>1481</v>
      </c>
      <c r="S211" s="53"/>
      <c r="T211" s="76"/>
      <c r="U211" s="53"/>
      <c r="V211" s="195">
        <v>9446</v>
      </c>
      <c r="W211" s="348">
        <v>42563</v>
      </c>
      <c r="X211" s="352" t="s">
        <v>1866</v>
      </c>
      <c r="Y211" s="46" t="s">
        <v>2739</v>
      </c>
      <c r="Z211" s="35">
        <v>79113835</v>
      </c>
      <c r="AA211" s="51"/>
      <c r="AB211" s="354">
        <v>138216</v>
      </c>
      <c r="AC211" s="92">
        <v>42564</v>
      </c>
      <c r="AD211" s="50"/>
      <c r="AE211" s="74">
        <v>1888684</v>
      </c>
      <c r="AF211" s="50"/>
      <c r="AG211" s="50"/>
      <c r="AH211" s="50">
        <f t="shared" si="214"/>
        <v>1888684</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9447</v>
      </c>
      <c r="B212" s="279" t="s">
        <v>2284</v>
      </c>
      <c r="C212" s="279" t="s">
        <v>2740</v>
      </c>
      <c r="D212" s="126">
        <v>18494</v>
      </c>
      <c r="E212" s="92">
        <v>42563</v>
      </c>
      <c r="F212" s="352" t="s">
        <v>1590</v>
      </c>
      <c r="G212" s="352" t="s">
        <v>1873</v>
      </c>
      <c r="H212" s="352"/>
      <c r="I212" s="352"/>
      <c r="J212" s="223" t="s">
        <v>2736</v>
      </c>
      <c r="K212" s="349" t="s">
        <v>2732</v>
      </c>
      <c r="L212" s="47">
        <v>911117</v>
      </c>
      <c r="M212" s="265" t="s">
        <v>2733</v>
      </c>
      <c r="N212" s="218">
        <v>2595560</v>
      </c>
      <c r="O212" s="76" t="s">
        <v>2741</v>
      </c>
      <c r="P212" s="184" t="s">
        <v>1939</v>
      </c>
      <c r="Q212" s="219" t="s">
        <v>1480</v>
      </c>
      <c r="R212" s="219" t="s">
        <v>1481</v>
      </c>
      <c r="S212" s="53"/>
      <c r="T212" s="76"/>
      <c r="U212" s="53"/>
      <c r="V212" s="195">
        <v>9447</v>
      </c>
      <c r="W212" s="348">
        <v>42563</v>
      </c>
      <c r="X212" s="352" t="s">
        <v>1866</v>
      </c>
      <c r="Y212" s="46" t="s">
        <v>2655</v>
      </c>
      <c r="Z212" s="35">
        <v>817000830</v>
      </c>
      <c r="AA212" s="51" t="s">
        <v>1570</v>
      </c>
      <c r="AB212" s="354">
        <v>138116</v>
      </c>
      <c r="AC212" s="92">
        <v>42564</v>
      </c>
      <c r="AD212" s="50"/>
      <c r="AE212" s="74">
        <v>2595560</v>
      </c>
      <c r="AF212" s="50"/>
      <c r="AG212" s="50"/>
      <c r="AH212" s="50">
        <f t="shared" si="214"/>
        <v>2595560</v>
      </c>
      <c r="AI212" s="158" t="s">
        <v>22</v>
      </c>
      <c r="AJ212" s="158" t="s">
        <v>67</v>
      </c>
      <c r="AK212" s="158" t="s">
        <v>67</v>
      </c>
      <c r="AL212" s="158" t="s">
        <v>67</v>
      </c>
      <c r="AM212" s="348" t="s">
        <v>67</v>
      </c>
      <c r="AN212" s="348">
        <v>42564</v>
      </c>
      <c r="AO212" s="348"/>
      <c r="AP212" s="348">
        <v>42597</v>
      </c>
      <c r="AQ212" s="29">
        <f t="shared" si="202"/>
        <v>33</v>
      </c>
      <c r="AR212" s="29"/>
      <c r="AS212" s="352"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9448</v>
      </c>
      <c r="B213" s="279" t="s">
        <v>2284</v>
      </c>
      <c r="C213" s="279" t="s">
        <v>2742</v>
      </c>
      <c r="D213" s="126">
        <v>18493</v>
      </c>
      <c r="E213" s="92">
        <v>42563</v>
      </c>
      <c r="F213" s="352" t="s">
        <v>1590</v>
      </c>
      <c r="G213" s="352" t="s">
        <v>1873</v>
      </c>
      <c r="H213" s="352"/>
      <c r="I213" s="352"/>
      <c r="J213" s="223" t="s">
        <v>2736</v>
      </c>
      <c r="K213" s="349" t="s">
        <v>2732</v>
      </c>
      <c r="L213" s="47">
        <v>911117</v>
      </c>
      <c r="M213" s="265" t="s">
        <v>2733</v>
      </c>
      <c r="N213" s="218">
        <v>4709600</v>
      </c>
      <c r="O213" s="76" t="s">
        <v>2734</v>
      </c>
      <c r="P213" s="184" t="s">
        <v>1939</v>
      </c>
      <c r="Q213" s="219" t="s">
        <v>1480</v>
      </c>
      <c r="R213" s="219" t="s">
        <v>1481</v>
      </c>
      <c r="S213" s="53"/>
      <c r="T213" s="76"/>
      <c r="U213" s="53"/>
      <c r="V213" s="195">
        <v>9448</v>
      </c>
      <c r="W213" s="348">
        <v>42563</v>
      </c>
      <c r="X213" s="352" t="s">
        <v>1866</v>
      </c>
      <c r="Y213" s="46" t="s">
        <v>2103</v>
      </c>
      <c r="Z213" s="55">
        <v>805022296</v>
      </c>
      <c r="AA213" s="51" t="s">
        <v>1883</v>
      </c>
      <c r="AB213" s="354">
        <v>138016</v>
      </c>
      <c r="AC213" s="92">
        <v>42564</v>
      </c>
      <c r="AD213" s="50"/>
      <c r="AE213" s="74">
        <v>4709600</v>
      </c>
      <c r="AF213" s="50"/>
      <c r="AG213" s="50"/>
      <c r="AH213" s="50">
        <f t="shared" si="214"/>
        <v>4709600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9449</v>
      </c>
      <c r="B214" s="279" t="s">
        <v>2284</v>
      </c>
      <c r="C214" s="279" t="s">
        <v>2743</v>
      </c>
      <c r="D214" s="126">
        <v>18492</v>
      </c>
      <c r="E214" s="92">
        <v>42563</v>
      </c>
      <c r="F214" s="352" t="s">
        <v>1590</v>
      </c>
      <c r="G214" s="352" t="s">
        <v>1873</v>
      </c>
      <c r="H214" s="352"/>
      <c r="I214" s="352"/>
      <c r="J214" s="223" t="s">
        <v>2736</v>
      </c>
      <c r="K214" s="349" t="s">
        <v>2732</v>
      </c>
      <c r="L214" s="47">
        <v>911117</v>
      </c>
      <c r="M214" s="265" t="s">
        <v>2733</v>
      </c>
      <c r="N214" s="218">
        <v>2598400</v>
      </c>
      <c r="O214" s="76" t="s">
        <v>2738</v>
      </c>
      <c r="P214" s="184" t="s">
        <v>1939</v>
      </c>
      <c r="Q214" s="219" t="s">
        <v>1480</v>
      </c>
      <c r="R214" s="219" t="s">
        <v>1481</v>
      </c>
      <c r="S214" s="53"/>
      <c r="T214" s="76"/>
      <c r="U214" s="53"/>
      <c r="V214" s="195">
        <v>9449</v>
      </c>
      <c r="W214" s="348">
        <v>42563</v>
      </c>
      <c r="X214" s="352" t="s">
        <v>1866</v>
      </c>
      <c r="Y214" s="46" t="s">
        <v>2103</v>
      </c>
      <c r="Z214" s="55">
        <v>805022296</v>
      </c>
      <c r="AA214" s="51" t="s">
        <v>1883</v>
      </c>
      <c r="AB214" s="354">
        <v>137916</v>
      </c>
      <c r="AC214" s="92">
        <v>42564</v>
      </c>
      <c r="AD214" s="50"/>
      <c r="AE214" s="74">
        <v>2598400</v>
      </c>
      <c r="AF214" s="50"/>
      <c r="AG214" s="50"/>
      <c r="AH214" s="50">
        <f t="shared" si="214"/>
        <v>2598400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9450</v>
      </c>
      <c r="B215" s="279" t="s">
        <v>2284</v>
      </c>
      <c r="C215" s="279" t="s">
        <v>2744</v>
      </c>
      <c r="D215" s="126">
        <v>18489</v>
      </c>
      <c r="E215" s="92">
        <v>42563</v>
      </c>
      <c r="F215" s="352" t="s">
        <v>1590</v>
      </c>
      <c r="G215" s="352" t="s">
        <v>1873</v>
      </c>
      <c r="H215" s="352"/>
      <c r="I215" s="352"/>
      <c r="J215" s="223" t="s">
        <v>2736</v>
      </c>
      <c r="K215" s="349" t="s">
        <v>2732</v>
      </c>
      <c r="L215" s="47">
        <v>911117</v>
      </c>
      <c r="M215" s="265" t="s">
        <v>2733</v>
      </c>
      <c r="N215" s="218">
        <v>881600</v>
      </c>
      <c r="O215" s="76" t="s">
        <v>2745</v>
      </c>
      <c r="P215" s="184" t="s">
        <v>1939</v>
      </c>
      <c r="Q215" s="219" t="s">
        <v>1480</v>
      </c>
      <c r="R215" s="219" t="s">
        <v>1481</v>
      </c>
      <c r="S215" s="53"/>
      <c r="T215" s="76"/>
      <c r="U215" s="53"/>
      <c r="V215" s="195">
        <v>9450</v>
      </c>
      <c r="W215" s="348">
        <v>42563</v>
      </c>
      <c r="X215" s="352" t="s">
        <v>1866</v>
      </c>
      <c r="Y215" s="46" t="s">
        <v>2103</v>
      </c>
      <c r="Z215" s="55">
        <v>805022296</v>
      </c>
      <c r="AA215" s="51" t="s">
        <v>1883</v>
      </c>
      <c r="AB215" s="354">
        <v>137716</v>
      </c>
      <c r="AC215" s="92">
        <v>42564</v>
      </c>
      <c r="AD215" s="50"/>
      <c r="AE215" s="74">
        <v>881600</v>
      </c>
      <c r="AF215" s="50"/>
      <c r="AG215" s="50"/>
      <c r="AH215" s="50">
        <f t="shared" si="214"/>
        <v>881600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9451</v>
      </c>
      <c r="B216" s="279" t="s">
        <v>2284</v>
      </c>
      <c r="C216" s="279" t="s">
        <v>2746</v>
      </c>
      <c r="D216" s="126">
        <v>18491</v>
      </c>
      <c r="E216" s="92">
        <v>42563</v>
      </c>
      <c r="F216" s="352" t="s">
        <v>1590</v>
      </c>
      <c r="G216" s="352" t="s">
        <v>1873</v>
      </c>
      <c r="H216" s="352"/>
      <c r="I216" s="352"/>
      <c r="J216" s="223" t="s">
        <v>2736</v>
      </c>
      <c r="K216" s="349" t="s">
        <v>2732</v>
      </c>
      <c r="L216" s="47">
        <v>911117</v>
      </c>
      <c r="M216" s="265" t="s">
        <v>2733</v>
      </c>
      <c r="N216" s="218">
        <v>1392000</v>
      </c>
      <c r="O216" s="76" t="s">
        <v>2741</v>
      </c>
      <c r="P216" s="184" t="s">
        <v>1939</v>
      </c>
      <c r="Q216" s="219" t="s">
        <v>1480</v>
      </c>
      <c r="R216" s="219" t="s">
        <v>1481</v>
      </c>
      <c r="S216" s="53"/>
      <c r="T216" s="76"/>
      <c r="U216" s="53"/>
      <c r="V216" s="195">
        <v>9451</v>
      </c>
      <c r="W216" s="348">
        <v>42563</v>
      </c>
      <c r="X216" s="352" t="s">
        <v>1866</v>
      </c>
      <c r="Y216" s="46" t="s">
        <v>2103</v>
      </c>
      <c r="Z216" s="55">
        <v>805022296</v>
      </c>
      <c r="AA216" s="51" t="s">
        <v>1883</v>
      </c>
      <c r="AB216" s="354">
        <v>137816</v>
      </c>
      <c r="AC216" s="92">
        <v>42564</v>
      </c>
      <c r="AD216" s="50"/>
      <c r="AE216" s="74">
        <v>1392000</v>
      </c>
      <c r="AF216" s="50"/>
      <c r="AG216" s="50"/>
      <c r="AH216" s="50">
        <f t="shared" si="214"/>
        <v>1392000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9624</v>
      </c>
      <c r="B217" s="279" t="s">
        <v>2284</v>
      </c>
      <c r="C217" s="279" t="s">
        <v>2747</v>
      </c>
      <c r="D217" s="126">
        <v>18850</v>
      </c>
      <c r="E217" s="92">
        <v>42577</v>
      </c>
      <c r="F217" s="352" t="s">
        <v>1590</v>
      </c>
      <c r="G217" s="352" t="s">
        <v>1873</v>
      </c>
      <c r="H217" s="352"/>
      <c r="I217" s="352"/>
      <c r="J217" s="223" t="s">
        <v>2736</v>
      </c>
      <c r="K217" s="349" t="s">
        <v>2732</v>
      </c>
      <c r="L217" s="47">
        <v>911117</v>
      </c>
      <c r="M217" s="265" t="s">
        <v>2733</v>
      </c>
      <c r="N217" s="218">
        <v>1336320</v>
      </c>
      <c r="O217" s="76" t="s">
        <v>2745</v>
      </c>
      <c r="P217" s="184" t="s">
        <v>1939</v>
      </c>
      <c r="Q217" s="219" t="s">
        <v>1480</v>
      </c>
      <c r="R217" s="219" t="s">
        <v>1481</v>
      </c>
      <c r="S217" s="53"/>
      <c r="T217" s="76"/>
      <c r="U217" s="53"/>
      <c r="V217" s="195">
        <v>9624</v>
      </c>
      <c r="W217" s="348">
        <v>42563</v>
      </c>
      <c r="X217" s="352" t="s">
        <v>1866</v>
      </c>
      <c r="Y217" s="46" t="s">
        <v>2748</v>
      </c>
      <c r="Z217" s="55">
        <v>860505205</v>
      </c>
      <c r="AA217" s="51" t="s">
        <v>1578</v>
      </c>
      <c r="AB217" s="354">
        <v>146316</v>
      </c>
      <c r="AC217" s="92">
        <v>42577</v>
      </c>
      <c r="AD217" s="50"/>
      <c r="AE217" s="74">
        <v>1336320</v>
      </c>
      <c r="AF217" s="50"/>
      <c r="AG217" s="50"/>
      <c r="AH217" s="50">
        <f t="shared" si="214"/>
        <v>1336320</v>
      </c>
      <c r="AI217" s="158" t="s">
        <v>22</v>
      </c>
      <c r="AJ217" s="158" t="s">
        <v>67</v>
      </c>
      <c r="AK217" s="158" t="s">
        <v>67</v>
      </c>
      <c r="AL217" s="158" t="s">
        <v>67</v>
      </c>
      <c r="AM217" s="348" t="s">
        <v>67</v>
      </c>
      <c r="AN217" s="348">
        <v>42577</v>
      </c>
      <c r="AO217" s="348"/>
      <c r="AP217" s="348">
        <v>42597</v>
      </c>
      <c r="AQ217" s="29">
        <f t="shared" si="202"/>
        <v>20</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4">
        <f t="shared" si="212"/>
        <v>122</v>
      </c>
      <c r="B218" s="279" t="s">
        <v>1609</v>
      </c>
      <c r="C218" s="279" t="s">
        <v>2816</v>
      </c>
      <c r="D218" s="120">
        <v>109</v>
      </c>
      <c r="E218" s="348">
        <v>42608</v>
      </c>
      <c r="F218" s="278" t="s">
        <v>1499</v>
      </c>
      <c r="G218" s="352" t="s">
        <v>1546</v>
      </c>
      <c r="H218" s="352"/>
      <c r="I218" s="352" t="s">
        <v>2257</v>
      </c>
      <c r="J218" s="353" t="s">
        <v>2761</v>
      </c>
      <c r="K218" s="349">
        <v>278</v>
      </c>
      <c r="L218" s="47">
        <v>801315</v>
      </c>
      <c r="M218" s="28" t="s">
        <v>1548</v>
      </c>
      <c r="N218" s="218">
        <v>1876959</v>
      </c>
      <c r="O218" s="76" t="s">
        <v>2762</v>
      </c>
      <c r="P218" s="351" t="s">
        <v>2763</v>
      </c>
      <c r="Q218" s="219" t="s">
        <v>1480</v>
      </c>
      <c r="R218" s="219" t="s">
        <v>1481</v>
      </c>
      <c r="S218" s="53"/>
      <c r="T218" s="76"/>
      <c r="U218" s="53"/>
      <c r="V218" s="195">
        <v>122</v>
      </c>
      <c r="W218" s="348">
        <v>42615</v>
      </c>
      <c r="X218" s="352" t="s">
        <v>2513</v>
      </c>
      <c r="Y218" s="46" t="s">
        <v>2765</v>
      </c>
      <c r="Z218" s="115">
        <v>60357697</v>
      </c>
      <c r="AA218" s="51"/>
      <c r="AB218" s="354">
        <v>166516</v>
      </c>
      <c r="AC218" s="92"/>
      <c r="AD218" s="50"/>
      <c r="AE218" s="218">
        <v>1668408</v>
      </c>
      <c r="AF218" s="50"/>
      <c r="AG218" s="50"/>
      <c r="AH218" s="50">
        <f t="shared" ref="AH218:AH221" si="215">AE218+AF218</f>
        <v>1668408</v>
      </c>
      <c r="AI218" s="158" t="s">
        <v>22</v>
      </c>
      <c r="AJ218" s="158" t="s">
        <v>67</v>
      </c>
      <c r="AK218" s="158" t="s">
        <v>67</v>
      </c>
      <c r="AL218" s="158" t="s">
        <v>67</v>
      </c>
      <c r="AM218" s="348" t="s">
        <v>67</v>
      </c>
      <c r="AN218" s="348">
        <v>42615</v>
      </c>
      <c r="AO218" s="348">
        <f>AN218-W218</f>
        <v>0</v>
      </c>
      <c r="AP218" s="348">
        <v>42735</v>
      </c>
      <c r="AQ218" s="172">
        <f t="shared" si="202"/>
        <v>120</v>
      </c>
      <c r="AR218" s="53"/>
      <c r="AS218" s="353"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4">
        <f t="shared" si="212"/>
        <v>127</v>
      </c>
      <c r="B219" s="279" t="s">
        <v>1610</v>
      </c>
      <c r="C219" s="279" t="s">
        <v>2817</v>
      </c>
      <c r="D219" s="126">
        <v>110</v>
      </c>
      <c r="E219" s="348">
        <v>42612</v>
      </c>
      <c r="F219" s="352" t="s">
        <v>1499</v>
      </c>
      <c r="G219" s="46" t="s">
        <v>1525</v>
      </c>
      <c r="H219" s="46"/>
      <c r="I219" s="46" t="s">
        <v>2791</v>
      </c>
      <c r="J219" s="353" t="s">
        <v>2766</v>
      </c>
      <c r="K219" s="349">
        <v>240</v>
      </c>
      <c r="L219" s="47">
        <v>801015</v>
      </c>
      <c r="M219" s="28" t="s">
        <v>2767</v>
      </c>
      <c r="N219" s="218">
        <v>40000000</v>
      </c>
      <c r="O219" s="76" t="s">
        <v>2768</v>
      </c>
      <c r="P219" s="351" t="s">
        <v>2162</v>
      </c>
      <c r="Q219" s="219" t="s">
        <v>1480</v>
      </c>
      <c r="R219" s="219" t="s">
        <v>1481</v>
      </c>
      <c r="S219" s="53"/>
      <c r="T219" s="76"/>
      <c r="U219" s="53"/>
      <c r="V219" s="195">
        <v>127</v>
      </c>
      <c r="W219" s="348">
        <v>42641</v>
      </c>
      <c r="X219" s="352" t="s">
        <v>1484</v>
      </c>
      <c r="Y219" s="371" t="s">
        <v>2769</v>
      </c>
      <c r="Z219" s="115">
        <v>21070040</v>
      </c>
      <c r="AA219" s="51"/>
      <c r="AB219" s="354">
        <v>194116</v>
      </c>
      <c r="AC219" s="92"/>
      <c r="AD219" s="369">
        <v>10000000</v>
      </c>
      <c r="AE219" s="218">
        <v>40000000</v>
      </c>
      <c r="AF219" s="50"/>
      <c r="AG219" s="50"/>
      <c r="AH219" s="369">
        <f t="shared" si="215"/>
        <v>40000000</v>
      </c>
      <c r="AI219" s="158" t="s">
        <v>22</v>
      </c>
      <c r="AJ219" s="158" t="s">
        <v>67</v>
      </c>
      <c r="AK219" s="158" t="s">
        <v>67</v>
      </c>
      <c r="AL219" s="158" t="s">
        <v>67</v>
      </c>
      <c r="AM219" s="348" t="s">
        <v>67</v>
      </c>
      <c r="AN219" s="348">
        <v>42641</v>
      </c>
      <c r="AO219" s="348">
        <f>AN219-W219</f>
        <v>0</v>
      </c>
      <c r="AP219" s="348">
        <v>42735</v>
      </c>
      <c r="AQ219" s="172">
        <f t="shared" si="202"/>
        <v>94</v>
      </c>
      <c r="AR219" s="53"/>
      <c r="AS219" s="353"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5"/>
    </row>
    <row r="220" spans="1:126" ht="51" hidden="1" x14ac:dyDescent="0.25">
      <c r="A220" s="354">
        <f t="shared" si="212"/>
        <v>128</v>
      </c>
      <c r="B220" s="279" t="s">
        <v>2324</v>
      </c>
      <c r="C220" s="279" t="s">
        <v>2818</v>
      </c>
      <c r="D220" s="122">
        <v>111</v>
      </c>
      <c r="E220" s="348">
        <v>42613</v>
      </c>
      <c r="F220" s="352" t="s">
        <v>1499</v>
      </c>
      <c r="G220" s="352" t="s">
        <v>1525</v>
      </c>
      <c r="H220" s="352"/>
      <c r="I220" s="352" t="s">
        <v>1743</v>
      </c>
      <c r="J220" s="353" t="s">
        <v>2770</v>
      </c>
      <c r="K220" s="349">
        <v>252</v>
      </c>
      <c r="L220" s="47">
        <v>861017</v>
      </c>
      <c r="M220" s="28" t="s">
        <v>1956</v>
      </c>
      <c r="N220" s="218">
        <v>6000000</v>
      </c>
      <c r="O220" s="76" t="s">
        <v>2771</v>
      </c>
      <c r="P220" s="351" t="s">
        <v>2162</v>
      </c>
      <c r="Q220" s="219" t="s">
        <v>1480</v>
      </c>
      <c r="R220" s="219" t="s">
        <v>1481</v>
      </c>
      <c r="S220" s="53"/>
      <c r="T220" s="76"/>
      <c r="U220" s="53"/>
      <c r="V220" s="195">
        <v>128</v>
      </c>
      <c r="W220" s="53">
        <v>42646</v>
      </c>
      <c r="X220" s="352" t="s">
        <v>1484</v>
      </c>
      <c r="Y220" s="46" t="s">
        <v>2772</v>
      </c>
      <c r="Z220" s="115">
        <v>860007322</v>
      </c>
      <c r="AA220" s="51" t="s">
        <v>1839</v>
      </c>
      <c r="AB220" s="354">
        <v>196816</v>
      </c>
      <c r="AC220" s="92"/>
      <c r="AD220" s="50"/>
      <c r="AE220" s="218">
        <v>6000000</v>
      </c>
      <c r="AF220" s="50"/>
      <c r="AG220" s="50"/>
      <c r="AH220" s="50">
        <f t="shared" si="215"/>
        <v>6000000</v>
      </c>
      <c r="AI220" s="158" t="s">
        <v>22</v>
      </c>
      <c r="AJ220" s="158" t="s">
        <v>67</v>
      </c>
      <c r="AK220" s="158" t="s">
        <v>67</v>
      </c>
      <c r="AL220" s="158" t="s">
        <v>67</v>
      </c>
      <c r="AM220" s="348" t="s">
        <v>67</v>
      </c>
      <c r="AN220" s="348">
        <v>42646</v>
      </c>
      <c r="AO220" s="348"/>
      <c r="AP220" s="348">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4">
        <f t="shared" si="212"/>
        <v>125</v>
      </c>
      <c r="B221" s="279" t="s">
        <v>2170</v>
      </c>
      <c r="C221" s="279" t="s">
        <v>2814</v>
      </c>
      <c r="D221" s="122">
        <v>112</v>
      </c>
      <c r="E221" s="348">
        <v>42626</v>
      </c>
      <c r="F221" s="352" t="s">
        <v>1499</v>
      </c>
      <c r="G221" s="46" t="s">
        <v>1525</v>
      </c>
      <c r="H221" s="46"/>
      <c r="I221" s="46" t="s">
        <v>235</v>
      </c>
      <c r="J221" s="353" t="s">
        <v>2813</v>
      </c>
      <c r="K221" s="349">
        <v>282</v>
      </c>
      <c r="L221" s="47">
        <v>801116</v>
      </c>
      <c r="M221" s="28" t="s">
        <v>1479</v>
      </c>
      <c r="N221" s="218">
        <v>5000000</v>
      </c>
      <c r="O221" s="76" t="s">
        <v>2815</v>
      </c>
      <c r="P221" s="351" t="s">
        <v>1487</v>
      </c>
      <c r="Q221" s="289" t="s">
        <v>1480</v>
      </c>
      <c r="R221" s="289" t="s">
        <v>1481</v>
      </c>
      <c r="S221" s="53"/>
      <c r="T221" s="76"/>
      <c r="U221" s="53"/>
      <c r="V221" s="195">
        <v>125</v>
      </c>
      <c r="W221" s="348">
        <v>42628</v>
      </c>
      <c r="X221" s="352" t="s">
        <v>1484</v>
      </c>
      <c r="Y221" s="367" t="s">
        <v>37</v>
      </c>
      <c r="Z221" s="115">
        <v>75035031</v>
      </c>
      <c r="AA221" s="51"/>
      <c r="AB221" s="354">
        <v>173716</v>
      </c>
      <c r="AC221" s="92"/>
      <c r="AD221" s="369">
        <v>2500000</v>
      </c>
      <c r="AE221" s="218">
        <v>5000000</v>
      </c>
      <c r="AF221" s="50"/>
      <c r="AG221" s="50"/>
      <c r="AH221" s="369">
        <f t="shared" si="215"/>
        <v>5000000</v>
      </c>
      <c r="AI221" s="158" t="s">
        <v>22</v>
      </c>
      <c r="AJ221" s="158" t="s">
        <v>67</v>
      </c>
      <c r="AK221" s="158" t="s">
        <v>67</v>
      </c>
      <c r="AL221" s="158" t="s">
        <v>67</v>
      </c>
      <c r="AM221" s="348" t="s">
        <v>67</v>
      </c>
      <c r="AN221" s="348">
        <v>42629</v>
      </c>
      <c r="AO221" s="348">
        <f>AN221-W221</f>
        <v>1</v>
      </c>
      <c r="AP221" s="348">
        <v>42689</v>
      </c>
      <c r="AQ221" s="172">
        <f t="shared" si="202"/>
        <v>60</v>
      </c>
      <c r="AR221" s="53"/>
      <c r="AS221" s="353"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5"/>
    </row>
    <row r="222" spans="1:126" ht="38.25" hidden="1" x14ac:dyDescent="0.25">
      <c r="A222" s="354">
        <f t="shared" si="212"/>
        <v>133</v>
      </c>
      <c r="B222" s="347" t="s">
        <v>2170</v>
      </c>
      <c r="C222" s="279" t="s">
        <v>2801</v>
      </c>
      <c r="D222" s="122">
        <v>19</v>
      </c>
      <c r="E222" s="348">
        <v>42608</v>
      </c>
      <c r="F222" s="118" t="s">
        <v>1590</v>
      </c>
      <c r="G222" s="118" t="s">
        <v>1591</v>
      </c>
      <c r="H222" s="118"/>
      <c r="I222" s="286" t="s">
        <v>2250</v>
      </c>
      <c r="J222" s="353" t="s">
        <v>2773</v>
      </c>
      <c r="K222" s="349">
        <v>276</v>
      </c>
      <c r="L222" s="47">
        <v>432115</v>
      </c>
      <c r="M222" s="28" t="s">
        <v>2774</v>
      </c>
      <c r="N222" s="163">
        <v>507124172</v>
      </c>
      <c r="O222" s="350" t="s">
        <v>2775</v>
      </c>
      <c r="P222" s="92" t="s">
        <v>1531</v>
      </c>
      <c r="Q222" s="289" t="s">
        <v>1480</v>
      </c>
      <c r="R222" s="289" t="s">
        <v>1481</v>
      </c>
      <c r="S222" s="48"/>
      <c r="T222" s="49"/>
      <c r="U222" s="48"/>
      <c r="V222" s="307">
        <v>133</v>
      </c>
      <c r="W222" s="348">
        <v>42667</v>
      </c>
      <c r="X222" s="352" t="s">
        <v>1484</v>
      </c>
      <c r="Y222" s="46" t="s">
        <v>2839</v>
      </c>
      <c r="Z222" s="55">
        <v>830016004</v>
      </c>
      <c r="AA222" s="51" t="s">
        <v>1570</v>
      </c>
      <c r="AB222" s="349">
        <v>210116</v>
      </c>
      <c r="AC222" s="348">
        <v>42667</v>
      </c>
      <c r="AD222" s="50">
        <v>0</v>
      </c>
      <c r="AE222" s="114">
        <v>219800000</v>
      </c>
      <c r="AF222" s="50"/>
      <c r="AG222" s="50"/>
      <c r="AH222" s="50">
        <f t="shared" ref="AH222:AH227" si="216">+AE222+AF222</f>
        <v>219800000</v>
      </c>
      <c r="AI222" s="158" t="s">
        <v>2776</v>
      </c>
      <c r="AJ222" s="89" t="s">
        <v>2777</v>
      </c>
      <c r="AK222" s="348">
        <v>43825</v>
      </c>
      <c r="AL222" s="348" t="s">
        <v>2071</v>
      </c>
      <c r="AM222" s="348">
        <v>42668</v>
      </c>
      <c r="AN222" s="348">
        <v>42668</v>
      </c>
      <c r="AO222" s="348"/>
      <c r="AP222" s="348">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4">
        <f t="shared" si="212"/>
        <v>136</v>
      </c>
      <c r="B223" s="347" t="s">
        <v>2170</v>
      </c>
      <c r="C223" s="279" t="s">
        <v>2846</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136</v>
      </c>
      <c r="W223" s="348">
        <v>42670</v>
      </c>
      <c r="X223" s="352" t="s">
        <v>1484</v>
      </c>
      <c r="Y223" s="46" t="s">
        <v>2840</v>
      </c>
      <c r="Z223" s="55">
        <v>7700667</v>
      </c>
      <c r="AA223" s="51"/>
      <c r="AB223" s="349">
        <v>210916</v>
      </c>
      <c r="AC223" s="348">
        <v>42670</v>
      </c>
      <c r="AD223" s="50">
        <v>0</v>
      </c>
      <c r="AE223" s="114">
        <v>59786385.420000002</v>
      </c>
      <c r="AF223" s="50"/>
      <c r="AG223" s="50"/>
      <c r="AH223" s="50">
        <f t="shared" si="216"/>
        <v>59786385.420000002</v>
      </c>
      <c r="AI223" s="158" t="s">
        <v>2776</v>
      </c>
      <c r="AJ223" s="89" t="s">
        <v>2777</v>
      </c>
      <c r="AK223" s="348">
        <v>44560</v>
      </c>
      <c r="AL223" s="348" t="s">
        <v>2071</v>
      </c>
      <c r="AM223" s="348">
        <v>42670</v>
      </c>
      <c r="AN223" s="348">
        <v>42670</v>
      </c>
      <c r="AO223" s="348"/>
      <c r="AP223" s="348">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4">
        <f t="shared" si="212"/>
        <v>134</v>
      </c>
      <c r="B224" s="347" t="s">
        <v>2324</v>
      </c>
      <c r="C224" s="219" t="s">
        <v>2802</v>
      </c>
      <c r="D224" s="122">
        <v>20</v>
      </c>
      <c r="E224" s="348">
        <v>42611</v>
      </c>
      <c r="F224" s="118" t="s">
        <v>1590</v>
      </c>
      <c r="G224" s="118" t="s">
        <v>1591</v>
      </c>
      <c r="H224" s="118"/>
      <c r="I224" s="286" t="s">
        <v>2250</v>
      </c>
      <c r="J224" s="353" t="s">
        <v>2778</v>
      </c>
      <c r="K224" s="349">
        <v>39</v>
      </c>
      <c r="L224" s="47">
        <v>432225</v>
      </c>
      <c r="M224" s="28" t="s">
        <v>2779</v>
      </c>
      <c r="N224" s="163">
        <v>149994926</v>
      </c>
      <c r="O224" s="350" t="s">
        <v>2780</v>
      </c>
      <c r="P224" s="92" t="s">
        <v>1531</v>
      </c>
      <c r="Q224" s="289" t="s">
        <v>1480</v>
      </c>
      <c r="R224" s="289" t="s">
        <v>1481</v>
      </c>
      <c r="S224" s="48"/>
      <c r="T224" s="49"/>
      <c r="U224" s="48"/>
      <c r="V224" s="307">
        <v>134</v>
      </c>
      <c r="W224" s="348">
        <v>42667</v>
      </c>
      <c r="X224" s="352" t="s">
        <v>1484</v>
      </c>
      <c r="Y224" s="46" t="s">
        <v>2847</v>
      </c>
      <c r="Z224" s="55">
        <v>900443044</v>
      </c>
      <c r="AA224" s="51" t="s">
        <v>1578</v>
      </c>
      <c r="AB224" s="349">
        <v>210016</v>
      </c>
      <c r="AC224" s="348"/>
      <c r="AD224" s="50">
        <v>0</v>
      </c>
      <c r="AE224" s="114">
        <v>149992269</v>
      </c>
      <c r="AF224" s="50"/>
      <c r="AG224" s="50"/>
      <c r="AH224" s="50">
        <f t="shared" si="216"/>
        <v>149992269</v>
      </c>
      <c r="AI224" s="158" t="s">
        <v>2474</v>
      </c>
      <c r="AJ224" s="89" t="s">
        <v>2403</v>
      </c>
      <c r="AK224" s="310"/>
      <c r="AL224" s="310"/>
      <c r="AM224" s="310"/>
      <c r="AN224" s="348">
        <v>42668</v>
      </c>
      <c r="AO224" s="348"/>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4">
        <f t="shared" si="212"/>
        <v>131</v>
      </c>
      <c r="B225" s="347" t="s">
        <v>1489</v>
      </c>
      <c r="C225" s="219" t="s">
        <v>2794</v>
      </c>
      <c r="D225" s="122">
        <v>4</v>
      </c>
      <c r="E225" s="348">
        <v>42612</v>
      </c>
      <c r="F225" s="118" t="s">
        <v>1590</v>
      </c>
      <c r="G225" s="118" t="s">
        <v>1771</v>
      </c>
      <c r="H225" s="118"/>
      <c r="I225" s="286" t="s">
        <v>2250</v>
      </c>
      <c r="J225" s="353" t="s">
        <v>2783</v>
      </c>
      <c r="K225" s="349">
        <v>277</v>
      </c>
      <c r="L225" s="47">
        <v>432315</v>
      </c>
      <c r="M225" s="28" t="s">
        <v>2784</v>
      </c>
      <c r="N225" s="163">
        <v>88668000</v>
      </c>
      <c r="O225" s="350" t="s">
        <v>2785</v>
      </c>
      <c r="P225" s="92" t="s">
        <v>1531</v>
      </c>
      <c r="Q225" s="289" t="s">
        <v>1480</v>
      </c>
      <c r="R225" s="289" t="s">
        <v>1481</v>
      </c>
      <c r="S225" s="48"/>
      <c r="T225" s="49"/>
      <c r="U225" s="48"/>
      <c r="V225" s="307">
        <v>131</v>
      </c>
      <c r="W225" s="348">
        <v>42656</v>
      </c>
      <c r="X225" s="352" t="s">
        <v>1484</v>
      </c>
      <c r="Y225" s="46" t="s">
        <v>2837</v>
      </c>
      <c r="Z225" s="306">
        <v>830137868</v>
      </c>
      <c r="AA225" s="51" t="s">
        <v>1895</v>
      </c>
      <c r="AB225" s="349">
        <v>200616</v>
      </c>
      <c r="AC225" s="348">
        <v>42657</v>
      </c>
      <c r="AD225" s="50">
        <v>0</v>
      </c>
      <c r="AE225" s="114">
        <v>88624000</v>
      </c>
      <c r="AF225" s="50"/>
      <c r="AG225" s="50"/>
      <c r="AH225" s="50">
        <f t="shared" si="216"/>
        <v>88624000</v>
      </c>
      <c r="AI225" s="158" t="s">
        <v>2474</v>
      </c>
      <c r="AJ225" s="89" t="s">
        <v>2403</v>
      </c>
      <c r="AK225" s="348">
        <v>43820</v>
      </c>
      <c r="AL225" s="348" t="s">
        <v>2071</v>
      </c>
      <c r="AM225" s="348">
        <v>42657</v>
      </c>
      <c r="AN225" s="348">
        <v>42661</v>
      </c>
      <c r="AO225" s="348"/>
      <c r="AP225" s="348">
        <v>42721</v>
      </c>
      <c r="AQ225" s="172">
        <f>AP225-AN225</f>
        <v>60</v>
      </c>
      <c r="AR225" s="348">
        <v>43820</v>
      </c>
      <c r="AS225" s="352"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4">
        <f t="shared" si="212"/>
        <v>0</v>
      </c>
      <c r="B226" s="347" t="s">
        <v>2324</v>
      </c>
      <c r="C226" s="219" t="s">
        <v>2803</v>
      </c>
      <c r="D226" s="122">
        <v>5</v>
      </c>
      <c r="E226" s="348">
        <v>42642</v>
      </c>
      <c r="F226" s="118" t="s">
        <v>1590</v>
      </c>
      <c r="G226" s="118" t="s">
        <v>1771</v>
      </c>
      <c r="H226" s="118"/>
      <c r="I226" s="286" t="s">
        <v>2902</v>
      </c>
      <c r="J226" s="353" t="s">
        <v>2804</v>
      </c>
      <c r="K226" s="349">
        <v>104</v>
      </c>
      <c r="L226" s="47" t="s">
        <v>2805</v>
      </c>
      <c r="M226" s="28" t="s">
        <v>2806</v>
      </c>
      <c r="N226" s="163">
        <v>209993378</v>
      </c>
      <c r="O226" s="350" t="s">
        <v>2807</v>
      </c>
      <c r="P226" s="92" t="s">
        <v>2652</v>
      </c>
      <c r="Q226" s="289" t="s">
        <v>1532</v>
      </c>
      <c r="R226" s="351" t="s">
        <v>2782</v>
      </c>
      <c r="S226" s="48"/>
      <c r="T226" s="49"/>
      <c r="U226" s="48"/>
      <c r="V226" s="193"/>
      <c r="X226" s="352" t="s">
        <v>1686</v>
      </c>
      <c r="Y226" s="46"/>
      <c r="Z226" s="55"/>
      <c r="AA226" s="51"/>
      <c r="AB226" s="349"/>
      <c r="AC226" s="348"/>
      <c r="AD226" s="50">
        <v>0</v>
      </c>
      <c r="AE226" s="114"/>
      <c r="AF226" s="50"/>
      <c r="AG226" s="50"/>
      <c r="AH226" s="50">
        <f t="shared" si="216"/>
        <v>0</v>
      </c>
      <c r="AI226" s="158" t="s">
        <v>2808</v>
      </c>
      <c r="AJ226" s="89" t="s">
        <v>2081</v>
      </c>
      <c r="AK226" s="348"/>
      <c r="AL226" s="348"/>
      <c r="AM226" s="348"/>
      <c r="AN226" s="348"/>
      <c r="AO226" s="348"/>
      <c r="AP226" s="348">
        <v>42733</v>
      </c>
      <c r="AQ226" s="172">
        <f t="shared" ref="AQ226:AQ229" si="217">AP226-AN226</f>
        <v>42733</v>
      </c>
      <c r="AR226" s="29"/>
      <c r="AS226" s="352"/>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4">
        <f t="shared" si="212"/>
        <v>43</v>
      </c>
      <c r="B227" s="279" t="s">
        <v>1489</v>
      </c>
      <c r="C227" s="219" t="s">
        <v>2809</v>
      </c>
      <c r="D227" s="122">
        <v>51</v>
      </c>
      <c r="E227" s="348">
        <v>42640</v>
      </c>
      <c r="F227" s="118" t="s">
        <v>2248</v>
      </c>
      <c r="G227" s="118" t="s">
        <v>2248</v>
      </c>
      <c r="H227" s="118"/>
      <c r="I227" s="286" t="s">
        <v>2250</v>
      </c>
      <c r="J227" s="353" t="s">
        <v>2810</v>
      </c>
      <c r="K227" s="354">
        <v>287</v>
      </c>
      <c r="L227" s="47">
        <v>432321</v>
      </c>
      <c r="M227" s="356" t="s">
        <v>2811</v>
      </c>
      <c r="N227" s="163">
        <v>15000000</v>
      </c>
      <c r="O227" s="350" t="s">
        <v>2812</v>
      </c>
      <c r="P227" s="351" t="s">
        <v>1531</v>
      </c>
      <c r="Q227" s="289" t="s">
        <v>1480</v>
      </c>
      <c r="R227" s="289" t="s">
        <v>1481</v>
      </c>
      <c r="S227" s="48"/>
      <c r="T227" s="49"/>
      <c r="U227" s="48"/>
      <c r="V227" s="307">
        <v>43</v>
      </c>
      <c r="W227" s="348">
        <v>42655</v>
      </c>
      <c r="X227" s="352" t="s">
        <v>1484</v>
      </c>
      <c r="Y227" s="46" t="s">
        <v>2848</v>
      </c>
      <c r="Z227" s="115">
        <v>900668336</v>
      </c>
      <c r="AA227" s="51" t="s">
        <v>1578</v>
      </c>
      <c r="AB227" s="349">
        <v>200116</v>
      </c>
      <c r="AC227" s="348">
        <v>75526</v>
      </c>
      <c r="AD227" s="50"/>
      <c r="AE227" s="163">
        <v>14709174</v>
      </c>
      <c r="AF227" s="50"/>
      <c r="AG227" s="50"/>
      <c r="AH227" s="50">
        <f t="shared" si="216"/>
        <v>14709174</v>
      </c>
      <c r="AI227" s="158" t="s">
        <v>22</v>
      </c>
      <c r="AJ227" s="158" t="s">
        <v>67</v>
      </c>
      <c r="AK227" s="158" t="s">
        <v>67</v>
      </c>
      <c r="AL227" s="158" t="s">
        <v>67</v>
      </c>
      <c r="AM227" s="348" t="s">
        <v>67</v>
      </c>
      <c r="AN227" s="348">
        <v>42657</v>
      </c>
      <c r="AO227" s="348"/>
      <c r="AP227" s="92">
        <v>42687</v>
      </c>
      <c r="AQ227" s="172">
        <f t="shared" si="217"/>
        <v>30</v>
      </c>
      <c r="AR227" s="29"/>
      <c r="AS227" s="352"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4">
        <f t="shared" si="212"/>
        <v>130</v>
      </c>
      <c r="B228" s="279" t="s">
        <v>2164</v>
      </c>
      <c r="C228" s="219" t="s">
        <v>2822</v>
      </c>
      <c r="D228" s="122">
        <v>113</v>
      </c>
      <c r="E228" s="348">
        <v>42627</v>
      </c>
      <c r="F228" s="352" t="s">
        <v>1499</v>
      </c>
      <c r="G228" s="352" t="s">
        <v>1525</v>
      </c>
      <c r="H228" s="352"/>
      <c r="I228" s="352" t="s">
        <v>212</v>
      </c>
      <c r="J228" s="353" t="s">
        <v>2819</v>
      </c>
      <c r="K228" s="349">
        <v>169</v>
      </c>
      <c r="L228" s="47">
        <v>821119</v>
      </c>
      <c r="M228" s="28" t="s">
        <v>2133</v>
      </c>
      <c r="N228" s="218">
        <v>280000</v>
      </c>
      <c r="O228" s="76" t="s">
        <v>2820</v>
      </c>
      <c r="P228" s="351" t="s">
        <v>1803</v>
      </c>
      <c r="Q228" s="289" t="s">
        <v>1480</v>
      </c>
      <c r="R228" s="289" t="s">
        <v>1481</v>
      </c>
      <c r="S228" s="53"/>
      <c r="T228" s="76"/>
      <c r="U228" s="53"/>
      <c r="V228" s="195">
        <v>130</v>
      </c>
      <c r="W228" s="348">
        <v>42646</v>
      </c>
      <c r="X228" s="352" t="s">
        <v>1484</v>
      </c>
      <c r="Y228" s="46" t="s">
        <v>2821</v>
      </c>
      <c r="Z228" s="115">
        <v>860009759</v>
      </c>
      <c r="AA228" s="51" t="s">
        <v>1806</v>
      </c>
      <c r="AB228" s="354">
        <v>197016</v>
      </c>
      <c r="AC228" s="92"/>
      <c r="AD228" s="50"/>
      <c r="AE228" s="218">
        <v>280000</v>
      </c>
      <c r="AF228" s="50"/>
      <c r="AG228" s="50"/>
      <c r="AH228" s="50">
        <f t="shared" ref="AH228:AH231" si="218">AE228+AF228</f>
        <v>280000</v>
      </c>
      <c r="AI228" s="158" t="s">
        <v>22</v>
      </c>
      <c r="AJ228" s="158" t="s">
        <v>67</v>
      </c>
      <c r="AK228" s="158" t="s">
        <v>67</v>
      </c>
      <c r="AL228" s="158" t="s">
        <v>67</v>
      </c>
      <c r="AM228" s="348" t="s">
        <v>67</v>
      </c>
      <c r="AN228" s="348">
        <v>42646</v>
      </c>
      <c r="AO228" s="92"/>
      <c r="AP228" s="348">
        <v>43010</v>
      </c>
      <c r="AQ228" s="172">
        <f t="shared" si="217"/>
        <v>364</v>
      </c>
      <c r="AR228" s="53"/>
      <c r="AS228" s="353"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4">
        <f t="shared" si="212"/>
        <v>129</v>
      </c>
      <c r="B229" s="279" t="s">
        <v>1610</v>
      </c>
      <c r="C229" s="219" t="s">
        <v>2827</v>
      </c>
      <c r="D229" s="122">
        <v>114</v>
      </c>
      <c r="E229" s="348">
        <v>42628</v>
      </c>
      <c r="F229" s="352" t="s">
        <v>1499</v>
      </c>
      <c r="G229" s="46" t="s">
        <v>1525</v>
      </c>
      <c r="H229" s="46"/>
      <c r="I229" s="46" t="s">
        <v>255</v>
      </c>
      <c r="J229" s="353" t="s">
        <v>2823</v>
      </c>
      <c r="K229" s="349">
        <v>169</v>
      </c>
      <c r="L229" s="47">
        <v>801116</v>
      </c>
      <c r="M229" s="28" t="s">
        <v>1479</v>
      </c>
      <c r="N229" s="218">
        <v>18000000</v>
      </c>
      <c r="O229" s="76" t="s">
        <v>2824</v>
      </c>
      <c r="P229" s="351" t="s">
        <v>2162</v>
      </c>
      <c r="Q229" s="289" t="s">
        <v>1480</v>
      </c>
      <c r="R229" s="289" t="s">
        <v>1481</v>
      </c>
      <c r="S229" s="53"/>
      <c r="T229" s="76"/>
      <c r="U229" s="53"/>
      <c r="V229" s="195">
        <v>129</v>
      </c>
      <c r="W229" s="348">
        <v>42646</v>
      </c>
      <c r="X229" s="352" t="s">
        <v>1484</v>
      </c>
      <c r="Y229" s="371" t="s">
        <v>2825</v>
      </c>
      <c r="Z229" s="115">
        <v>79051776</v>
      </c>
      <c r="AA229" s="51"/>
      <c r="AB229" s="354">
        <v>196916</v>
      </c>
      <c r="AC229" s="92"/>
      <c r="AD229" s="369">
        <v>4250000</v>
      </c>
      <c r="AE229" s="218">
        <v>18000000</v>
      </c>
      <c r="AF229" s="50"/>
      <c r="AG229" s="50"/>
      <c r="AH229" s="369">
        <f t="shared" si="218"/>
        <v>18000000</v>
      </c>
      <c r="AI229" s="158" t="s">
        <v>22</v>
      </c>
      <c r="AJ229" s="158" t="s">
        <v>67</v>
      </c>
      <c r="AK229" s="158" t="s">
        <v>67</v>
      </c>
      <c r="AL229" s="158" t="s">
        <v>67</v>
      </c>
      <c r="AM229" s="348" t="s">
        <v>67</v>
      </c>
      <c r="AN229" s="348">
        <v>42646</v>
      </c>
      <c r="AO229" s="92"/>
      <c r="AP229" s="348">
        <v>42735</v>
      </c>
      <c r="AQ229" s="172">
        <f t="shared" si="217"/>
        <v>89</v>
      </c>
      <c r="AR229" s="53"/>
      <c r="AS229" s="353"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5"/>
    </row>
    <row r="230" spans="1:126" ht="76.5" hidden="1" x14ac:dyDescent="0.25">
      <c r="A230" s="354">
        <f t="shared" si="212"/>
        <v>135</v>
      </c>
      <c r="B230" s="279" t="s">
        <v>2164</v>
      </c>
      <c r="C230" s="219" t="s">
        <v>2838</v>
      </c>
      <c r="D230" s="122">
        <v>115</v>
      </c>
      <c r="E230" s="348">
        <v>42639</v>
      </c>
      <c r="F230" s="352" t="s">
        <v>1499</v>
      </c>
      <c r="G230" s="352" t="s">
        <v>1526</v>
      </c>
      <c r="H230" s="352"/>
      <c r="I230" s="286" t="s">
        <v>2250</v>
      </c>
      <c r="J230" s="353" t="s">
        <v>2828</v>
      </c>
      <c r="K230" s="349">
        <v>41</v>
      </c>
      <c r="L230" s="47">
        <v>432117</v>
      </c>
      <c r="M230" s="28" t="s">
        <v>2829</v>
      </c>
      <c r="N230" s="218">
        <v>18000000</v>
      </c>
      <c r="O230" s="76" t="s">
        <v>2824</v>
      </c>
      <c r="P230" s="351" t="s">
        <v>2162</v>
      </c>
      <c r="Q230" s="289" t="s">
        <v>1480</v>
      </c>
      <c r="R230" s="289" t="s">
        <v>1481</v>
      </c>
      <c r="S230" s="53"/>
      <c r="T230" s="76"/>
      <c r="U230" s="53"/>
      <c r="V230" s="305">
        <v>135</v>
      </c>
      <c r="W230" s="348">
        <v>42668</v>
      </c>
      <c r="X230" s="352"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3"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4">
        <f t="shared" si="212"/>
        <v>132</v>
      </c>
      <c r="B231" s="279" t="s">
        <v>2164</v>
      </c>
      <c r="C231" s="219" t="s">
        <v>2841</v>
      </c>
      <c r="D231" s="122">
        <v>116</v>
      </c>
      <c r="E231" s="348">
        <v>42662</v>
      </c>
      <c r="F231" s="352" t="s">
        <v>1499</v>
      </c>
      <c r="G231" s="352" t="s">
        <v>1525</v>
      </c>
      <c r="H231" s="352"/>
      <c r="I231" s="286" t="s">
        <v>2250</v>
      </c>
      <c r="J231" s="353" t="s">
        <v>2842</v>
      </c>
      <c r="K231" s="349">
        <v>41</v>
      </c>
      <c r="L231" s="47">
        <v>861018</v>
      </c>
      <c r="M231" s="28" t="s">
        <v>2843</v>
      </c>
      <c r="N231" s="218">
        <v>1276000</v>
      </c>
      <c r="O231" s="76" t="s">
        <v>2844</v>
      </c>
      <c r="P231" s="351" t="s">
        <v>1487</v>
      </c>
      <c r="Q231" s="289" t="s">
        <v>1480</v>
      </c>
      <c r="R231" s="289" t="s">
        <v>1481</v>
      </c>
      <c r="S231" s="53"/>
      <c r="T231" s="76"/>
      <c r="U231" s="53"/>
      <c r="V231" s="195">
        <v>132</v>
      </c>
      <c r="W231" s="348">
        <v>42662</v>
      </c>
      <c r="X231" s="352"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8" t="s">
        <v>67</v>
      </c>
      <c r="AN231" s="348">
        <v>42662</v>
      </c>
      <c r="AO231" s="92"/>
      <c r="AP231" s="348">
        <v>42704</v>
      </c>
      <c r="AQ231" s="29">
        <f>AP231-AN231</f>
        <v>42</v>
      </c>
      <c r="AR231" s="53"/>
      <c r="AS231" s="353"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4">
        <f t="shared" si="212"/>
        <v>45</v>
      </c>
      <c r="B232" s="279" t="s">
        <v>2164</v>
      </c>
      <c r="C232" s="219" t="s">
        <v>2849</v>
      </c>
      <c r="D232" s="122">
        <v>52</v>
      </c>
      <c r="E232" s="348">
        <v>42657</v>
      </c>
      <c r="F232" s="118" t="s">
        <v>2248</v>
      </c>
      <c r="G232" s="118" t="s">
        <v>2248</v>
      </c>
      <c r="H232" s="118"/>
      <c r="I232" s="286" t="s">
        <v>2250</v>
      </c>
      <c r="J232" s="353" t="s">
        <v>2850</v>
      </c>
      <c r="K232" s="354">
        <v>287</v>
      </c>
      <c r="L232" s="47">
        <v>811115</v>
      </c>
      <c r="M232" s="356" t="s">
        <v>2851</v>
      </c>
      <c r="N232" s="163">
        <v>31000000</v>
      </c>
      <c r="O232" s="350" t="s">
        <v>2852</v>
      </c>
      <c r="P232" s="351" t="s">
        <v>1531</v>
      </c>
      <c r="Q232" s="289" t="s">
        <v>1480</v>
      </c>
      <c r="R232" s="289" t="s">
        <v>1481</v>
      </c>
      <c r="S232" s="48"/>
      <c r="T232" s="49"/>
      <c r="U232" s="48"/>
      <c r="V232" s="193">
        <v>45</v>
      </c>
      <c r="X232" s="352" t="s">
        <v>1484</v>
      </c>
      <c r="Y232" s="46"/>
      <c r="Z232" s="115"/>
      <c r="AA232" s="51"/>
      <c r="AB232" s="349"/>
      <c r="AC232" s="348"/>
      <c r="AD232" s="50"/>
      <c r="AE232" s="163"/>
      <c r="AF232" s="50"/>
      <c r="AG232" s="50"/>
      <c r="AH232" s="50">
        <f t="shared" ref="AH232:AH240" si="219">+AE232+AF232</f>
        <v>0</v>
      </c>
      <c r="AI232" s="158" t="s">
        <v>22</v>
      </c>
      <c r="AJ232" s="158" t="s">
        <v>67</v>
      </c>
      <c r="AK232" s="158" t="s">
        <v>67</v>
      </c>
      <c r="AL232" s="158" t="s">
        <v>67</v>
      </c>
      <c r="AM232" s="348" t="s">
        <v>67</v>
      </c>
      <c r="AN232" s="348">
        <v>42657</v>
      </c>
      <c r="AO232" s="348"/>
      <c r="AP232" s="92">
        <v>42687</v>
      </c>
      <c r="AQ232" s="172">
        <f t="shared" ref="AQ232:AQ233" si="220">AP232-AN232</f>
        <v>30</v>
      </c>
      <c r="AR232" s="29"/>
      <c r="AS232" s="352"/>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44</v>
      </c>
      <c r="B233" s="279" t="s">
        <v>1610</v>
      </c>
      <c r="C233" s="219" t="s">
        <v>2853</v>
      </c>
      <c r="D233" s="122">
        <v>53</v>
      </c>
      <c r="E233" s="348">
        <v>42657</v>
      </c>
      <c r="F233" s="118" t="s">
        <v>2248</v>
      </c>
      <c r="G233" s="118" t="s">
        <v>2248</v>
      </c>
      <c r="H233" s="118"/>
      <c r="I233" s="286" t="s">
        <v>2250</v>
      </c>
      <c r="J233" s="353" t="s">
        <v>2854</v>
      </c>
      <c r="K233" s="354">
        <v>287</v>
      </c>
      <c r="L233" s="47">
        <v>811115</v>
      </c>
      <c r="M233" s="356" t="s">
        <v>2851</v>
      </c>
      <c r="N233" s="163">
        <v>31000000</v>
      </c>
      <c r="O233" s="350" t="s">
        <v>2855</v>
      </c>
      <c r="P233" s="351" t="s">
        <v>1531</v>
      </c>
      <c r="Q233" s="289" t="s">
        <v>1480</v>
      </c>
      <c r="R233" s="289" t="s">
        <v>1481</v>
      </c>
      <c r="S233" s="48"/>
      <c r="T233" s="49"/>
      <c r="U233" s="48"/>
      <c r="V233" s="193">
        <v>44</v>
      </c>
      <c r="X233" s="352" t="s">
        <v>1484</v>
      </c>
      <c r="Y233" s="46"/>
      <c r="Z233" s="115"/>
      <c r="AA233" s="51"/>
      <c r="AB233" s="349"/>
      <c r="AC233" s="348"/>
      <c r="AD233" s="50"/>
      <c r="AE233" s="163"/>
      <c r="AF233" s="50"/>
      <c r="AG233" s="50"/>
      <c r="AH233" s="50">
        <f t="shared" si="219"/>
        <v>0</v>
      </c>
      <c r="AI233" s="158" t="s">
        <v>22</v>
      </c>
      <c r="AJ233" s="158" t="s">
        <v>67</v>
      </c>
      <c r="AK233" s="158" t="s">
        <v>67</v>
      </c>
      <c r="AL233" s="158" t="s">
        <v>67</v>
      </c>
      <c r="AM233" s="348" t="s">
        <v>67</v>
      </c>
      <c r="AN233" s="348">
        <v>42657</v>
      </c>
      <c r="AO233" s="348"/>
      <c r="AP233" s="92">
        <v>42687</v>
      </c>
      <c r="AQ233" s="172">
        <f t="shared" si="220"/>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4">
        <f t="shared" si="212"/>
        <v>0</v>
      </c>
      <c r="B234" s="279" t="s">
        <v>2324</v>
      </c>
      <c r="C234" s="219" t="s">
        <v>2856</v>
      </c>
      <c r="D234" s="122">
        <v>54</v>
      </c>
      <c r="E234" s="348">
        <v>42670</v>
      </c>
      <c r="F234" s="118" t="s">
        <v>2248</v>
      </c>
      <c r="G234" s="118" t="s">
        <v>2248</v>
      </c>
      <c r="H234" s="118"/>
      <c r="I234" s="286" t="s">
        <v>2250</v>
      </c>
      <c r="J234" s="353" t="s">
        <v>2857</v>
      </c>
      <c r="K234" s="354">
        <v>287</v>
      </c>
      <c r="L234" s="47">
        <v>781018</v>
      </c>
      <c r="M234" s="356" t="s">
        <v>2858</v>
      </c>
      <c r="N234" s="163">
        <v>29991800</v>
      </c>
      <c r="O234" s="350" t="s">
        <v>2859</v>
      </c>
      <c r="P234" s="351" t="s">
        <v>2860</v>
      </c>
      <c r="Q234" s="289" t="s">
        <v>1532</v>
      </c>
      <c r="R234" s="289" t="s">
        <v>2301</v>
      </c>
      <c r="S234" s="48"/>
      <c r="T234" s="49"/>
      <c r="U234" s="48"/>
      <c r="V234" s="193"/>
      <c r="X234" s="352" t="s">
        <v>2513</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c r="AO234" s="348"/>
      <c r="AP234" s="92"/>
      <c r="AQ234" s="172" t="s">
        <v>2861</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4">
        <f t="shared" si="212"/>
        <v>0</v>
      </c>
      <c r="B235" s="279" t="s">
        <v>1610</v>
      </c>
      <c r="C235" s="219" t="s">
        <v>2862</v>
      </c>
      <c r="D235" s="122">
        <v>21</v>
      </c>
      <c r="E235" s="348">
        <v>42670</v>
      </c>
      <c r="F235" s="118" t="s">
        <v>1590</v>
      </c>
      <c r="G235" s="118" t="s">
        <v>1591</v>
      </c>
      <c r="H235" s="118"/>
      <c r="I235" s="286" t="s">
        <v>2250</v>
      </c>
      <c r="J235" s="353" t="s">
        <v>2863</v>
      </c>
      <c r="K235" s="349">
        <v>39</v>
      </c>
      <c r="L235" s="47">
        <v>561017</v>
      </c>
      <c r="M235" s="28" t="s">
        <v>2864</v>
      </c>
      <c r="N235" s="163">
        <v>99992714</v>
      </c>
      <c r="O235" s="350" t="s">
        <v>2865</v>
      </c>
      <c r="P235" s="92" t="s">
        <v>2279</v>
      </c>
      <c r="Q235" s="289" t="s">
        <v>1532</v>
      </c>
      <c r="R235" s="289" t="s">
        <v>2782</v>
      </c>
      <c r="S235" s="48"/>
      <c r="T235" s="49"/>
      <c r="U235" s="48"/>
      <c r="V235" s="193"/>
      <c r="X235" s="352" t="s">
        <v>2513</v>
      </c>
      <c r="Y235" s="46"/>
      <c r="Z235" s="55"/>
      <c r="AA235" s="51"/>
      <c r="AB235" s="349"/>
      <c r="AC235" s="348"/>
      <c r="AD235" s="50">
        <v>0</v>
      </c>
      <c r="AE235" s="114"/>
      <c r="AF235" s="50"/>
      <c r="AG235" s="50"/>
      <c r="AH235" s="50">
        <f t="shared" si="219"/>
        <v>0</v>
      </c>
      <c r="AI235" s="158" t="s">
        <v>2866</v>
      </c>
      <c r="AJ235" s="89" t="s">
        <v>2403</v>
      </c>
      <c r="AK235" s="348"/>
      <c r="AL235" s="348"/>
      <c r="AM235" s="348"/>
      <c r="AN235" s="348"/>
      <c r="AO235" s="348"/>
      <c r="AP235" s="348">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4">
        <f t="shared" si="212"/>
        <v>0</v>
      </c>
      <c r="B236" s="347" t="s">
        <v>1609</v>
      </c>
      <c r="C236" s="219"/>
      <c r="D236" s="122">
        <v>6</v>
      </c>
      <c r="E236" s="348">
        <v>42647</v>
      </c>
      <c r="F236" s="118" t="s">
        <v>1590</v>
      </c>
      <c r="G236" s="118" t="s">
        <v>1771</v>
      </c>
      <c r="H236" s="118"/>
      <c r="I236" s="286" t="s">
        <v>2902</v>
      </c>
      <c r="J236" s="353" t="s">
        <v>2867</v>
      </c>
      <c r="K236" s="349">
        <v>104</v>
      </c>
      <c r="L236" s="47" t="s">
        <v>2805</v>
      </c>
      <c r="M236" s="28" t="s">
        <v>2806</v>
      </c>
      <c r="N236" s="163">
        <v>310000000</v>
      </c>
      <c r="O236" s="350" t="s">
        <v>2871</v>
      </c>
      <c r="P236" s="92" t="s">
        <v>2652</v>
      </c>
      <c r="Q236" s="289" t="s">
        <v>1532</v>
      </c>
      <c r="R236" s="351" t="s">
        <v>2868</v>
      </c>
      <c r="S236" s="48"/>
      <c r="T236" s="49"/>
      <c r="U236" s="48"/>
      <c r="V236" s="193"/>
      <c r="X236" s="352" t="s">
        <v>2869</v>
      </c>
      <c r="Y236" s="352"/>
      <c r="Z236" s="55"/>
      <c r="AA236" s="51"/>
      <c r="AB236" s="349"/>
      <c r="AC236" s="348"/>
      <c r="AD236" s="50">
        <v>0</v>
      </c>
      <c r="AE236" s="114"/>
      <c r="AF236" s="50"/>
      <c r="AG236" s="50"/>
      <c r="AH236" s="50">
        <f t="shared" si="219"/>
        <v>0</v>
      </c>
      <c r="AI236" s="158" t="s">
        <v>2808</v>
      </c>
      <c r="AJ236" s="89" t="s">
        <v>2081</v>
      </c>
      <c r="AK236" s="348"/>
      <c r="AL236" s="348"/>
      <c r="AM236" s="348"/>
      <c r="AN236" s="348"/>
      <c r="AO236" s="348"/>
      <c r="AP236" s="348">
        <v>42733</v>
      </c>
      <c r="AQ236" s="172">
        <f t="shared" ref="AQ236:AQ245" si="221">AP236-AN236</f>
        <v>42733</v>
      </c>
      <c r="AR236" s="29"/>
      <c r="AS236" s="352"/>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2170</v>
      </c>
      <c r="C237" s="219"/>
      <c r="D237" s="122">
        <v>7</v>
      </c>
      <c r="E237" s="348">
        <v>42670</v>
      </c>
      <c r="F237" s="118" t="s">
        <v>1590</v>
      </c>
      <c r="G237" s="118" t="s">
        <v>1771</v>
      </c>
      <c r="H237" s="118"/>
      <c r="I237" s="286" t="s">
        <v>2902</v>
      </c>
      <c r="J237" s="353" t="s">
        <v>2870</v>
      </c>
      <c r="K237" s="349">
        <v>104</v>
      </c>
      <c r="L237" s="47" t="s">
        <v>2805</v>
      </c>
      <c r="M237" s="28" t="s">
        <v>2806</v>
      </c>
      <c r="N237" s="163">
        <v>50997612</v>
      </c>
      <c r="O237" s="350" t="s">
        <v>2872</v>
      </c>
      <c r="P237" s="92" t="s">
        <v>2652</v>
      </c>
      <c r="Q237" s="289" t="s">
        <v>1532</v>
      </c>
      <c r="R237" s="351" t="s">
        <v>2868</v>
      </c>
      <c r="S237" s="48"/>
      <c r="T237" s="49"/>
      <c r="U237" s="48"/>
      <c r="V237" s="193"/>
      <c r="X237" s="352" t="s">
        <v>2873</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si="221"/>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1489</v>
      </c>
      <c r="C238" s="219"/>
      <c r="D238" s="122">
        <v>8</v>
      </c>
      <c r="E238" s="348">
        <v>42650</v>
      </c>
      <c r="F238" s="118" t="s">
        <v>1590</v>
      </c>
      <c r="G238" s="118" t="s">
        <v>1771</v>
      </c>
      <c r="H238" s="118"/>
      <c r="I238" s="286" t="s">
        <v>2902</v>
      </c>
      <c r="J238" s="353" t="s">
        <v>2875</v>
      </c>
      <c r="K238" s="349">
        <v>104</v>
      </c>
      <c r="L238" s="47" t="s">
        <v>2805</v>
      </c>
      <c r="M238" s="28" t="s">
        <v>2806</v>
      </c>
      <c r="N238" s="163">
        <v>69782076</v>
      </c>
      <c r="O238" s="350" t="s">
        <v>2876</v>
      </c>
      <c r="P238" s="92" t="s">
        <v>2652</v>
      </c>
      <c r="Q238" s="289" t="s">
        <v>1532</v>
      </c>
      <c r="R238" s="351" t="s">
        <v>2868</v>
      </c>
      <c r="S238" s="48"/>
      <c r="T238" s="49"/>
      <c r="U238" s="48"/>
      <c r="V238" s="193"/>
      <c r="X238" s="352" t="s">
        <v>2874</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42734</v>
      </c>
      <c r="AQ238" s="172">
        <f t="shared" si="221"/>
        <v>42734</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4">
        <f t="shared" si="212"/>
        <v>10726</v>
      </c>
      <c r="B239" s="279" t="s">
        <v>2284</v>
      </c>
      <c r="C239" s="279"/>
      <c r="D239" s="126">
        <v>17306</v>
      </c>
      <c r="E239" s="92">
        <v>42639</v>
      </c>
      <c r="F239" s="352" t="s">
        <v>1590</v>
      </c>
      <c r="G239" s="352" t="s">
        <v>1873</v>
      </c>
      <c r="H239" s="352"/>
      <c r="I239" s="352" t="s">
        <v>2902</v>
      </c>
      <c r="J239" s="223" t="s">
        <v>2903</v>
      </c>
      <c r="K239" s="349">
        <v>190</v>
      </c>
      <c r="L239" s="47">
        <v>271120</v>
      </c>
      <c r="M239" s="265"/>
      <c r="N239" s="218">
        <v>4084800</v>
      </c>
      <c r="O239" s="76" t="s">
        <v>2904</v>
      </c>
      <c r="P239" s="184" t="s">
        <v>2290</v>
      </c>
      <c r="Q239" s="219" t="s">
        <v>1480</v>
      </c>
      <c r="R239" s="219" t="s">
        <v>1481</v>
      </c>
      <c r="S239" s="53"/>
      <c r="T239" s="76"/>
      <c r="U239" s="53"/>
      <c r="V239" s="305">
        <v>10726</v>
      </c>
      <c r="W239" s="348">
        <v>42639</v>
      </c>
      <c r="X239" s="352" t="s">
        <v>1866</v>
      </c>
      <c r="Y239" s="352" t="s">
        <v>2280</v>
      </c>
      <c r="Z239" s="55">
        <v>900059238</v>
      </c>
      <c r="AA239" s="51" t="s">
        <v>2065</v>
      </c>
      <c r="AB239" s="354">
        <v>193516</v>
      </c>
      <c r="AC239" s="92">
        <v>42641</v>
      </c>
      <c r="AD239" s="50"/>
      <c r="AE239" s="74">
        <v>4084800</v>
      </c>
      <c r="AF239" s="50"/>
      <c r="AG239" s="50"/>
      <c r="AH239" s="50">
        <f t="shared" si="219"/>
        <v>4084800</v>
      </c>
      <c r="AI239" s="158" t="s">
        <v>22</v>
      </c>
      <c r="AJ239" s="158" t="s">
        <v>67</v>
      </c>
      <c r="AK239" s="158" t="s">
        <v>67</v>
      </c>
      <c r="AL239" s="158" t="s">
        <v>67</v>
      </c>
      <c r="AM239" s="348" t="s">
        <v>67</v>
      </c>
      <c r="AN239" s="348">
        <v>42640</v>
      </c>
      <c r="AO239" s="348"/>
      <c r="AP239" s="348">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4">
        <f t="shared" si="212"/>
        <v>11160</v>
      </c>
      <c r="B240" s="279" t="s">
        <v>2284</v>
      </c>
      <c r="C240" s="279"/>
      <c r="D240" s="126"/>
      <c r="E240" s="92"/>
      <c r="F240" s="352" t="s">
        <v>1590</v>
      </c>
      <c r="G240" s="352" t="s">
        <v>1873</v>
      </c>
      <c r="H240" s="352"/>
      <c r="I240" s="352"/>
      <c r="J240" s="223" t="s">
        <v>2880</v>
      </c>
      <c r="K240" s="349" t="s">
        <v>2732</v>
      </c>
      <c r="L240" s="47"/>
      <c r="M240" s="265"/>
      <c r="N240" s="218"/>
      <c r="O240" s="76"/>
      <c r="P240" s="184"/>
      <c r="Q240" s="219" t="s">
        <v>1480</v>
      </c>
      <c r="R240" s="219" t="s">
        <v>1481</v>
      </c>
      <c r="S240" s="53"/>
      <c r="T240" s="76"/>
      <c r="U240" s="53"/>
      <c r="V240" s="305">
        <v>11160</v>
      </c>
      <c r="W240" s="348">
        <v>42662</v>
      </c>
      <c r="X240" s="352" t="s">
        <v>1866</v>
      </c>
      <c r="Y240" s="352" t="s">
        <v>2881</v>
      </c>
      <c r="Z240" s="55"/>
      <c r="AA240" s="51"/>
      <c r="AB240" s="354"/>
      <c r="AC240" s="92"/>
      <c r="AD240" s="50"/>
      <c r="AE240" s="74">
        <v>43115931</v>
      </c>
      <c r="AF240" s="50"/>
      <c r="AG240" s="50"/>
      <c r="AH240" s="50">
        <f t="shared" si="219"/>
        <v>43115931</v>
      </c>
      <c r="AI240" s="158" t="s">
        <v>22</v>
      </c>
      <c r="AJ240" s="158" t="s">
        <v>67</v>
      </c>
      <c r="AK240" s="158" t="s">
        <v>67</v>
      </c>
      <c r="AL240" s="158" t="s">
        <v>67</v>
      </c>
      <c r="AM240" s="348" t="s">
        <v>67</v>
      </c>
      <c r="AN240" s="348"/>
      <c r="AO240" s="348"/>
      <c r="AP240" s="348"/>
      <c r="AQ240" s="29">
        <f t="shared" si="221"/>
        <v>0</v>
      </c>
      <c r="AR240" s="29"/>
      <c r="AS240" s="352"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11448</v>
      </c>
      <c r="B241" s="279" t="s">
        <v>2284</v>
      </c>
      <c r="C241" s="279"/>
      <c r="D241" s="126"/>
      <c r="E241" s="92"/>
      <c r="F241" s="352" t="s">
        <v>1590</v>
      </c>
      <c r="G241" s="352" t="s">
        <v>1873</v>
      </c>
      <c r="H241" s="352"/>
      <c r="I241" s="352"/>
      <c r="J241" s="223" t="s">
        <v>2883</v>
      </c>
      <c r="K241" s="349" t="s">
        <v>2732</v>
      </c>
      <c r="L241" s="47"/>
      <c r="M241" s="265"/>
      <c r="N241" s="218"/>
      <c r="O241" s="76"/>
      <c r="P241" s="184"/>
      <c r="Q241" s="219" t="s">
        <v>1480</v>
      </c>
      <c r="R241" s="219" t="s">
        <v>1481</v>
      </c>
      <c r="S241" s="53"/>
      <c r="T241" s="76"/>
      <c r="U241" s="53"/>
      <c r="V241" s="305">
        <v>11448</v>
      </c>
      <c r="W241" s="348">
        <v>42672</v>
      </c>
      <c r="X241" s="352" t="s">
        <v>1760</v>
      </c>
      <c r="Y241" s="352" t="s">
        <v>2882</v>
      </c>
      <c r="Z241" s="55"/>
      <c r="AA241" s="51"/>
      <c r="AB241" s="354"/>
      <c r="AC241" s="92"/>
      <c r="AD241" s="50"/>
      <c r="AE241" s="74">
        <v>59627419</v>
      </c>
      <c r="AF241" s="50"/>
      <c r="AG241" s="50"/>
      <c r="AH241" s="50">
        <f>+AE241+AF241</f>
        <v>59627419</v>
      </c>
      <c r="AI241" s="158" t="s">
        <v>22</v>
      </c>
      <c r="AJ241" s="158" t="s">
        <v>67</v>
      </c>
      <c r="AK241" s="158" t="s">
        <v>67</v>
      </c>
      <c r="AL241" s="158" t="s">
        <v>67</v>
      </c>
      <c r="AM241" s="348" t="s">
        <v>67</v>
      </c>
      <c r="AN241" s="348">
        <v>42675</v>
      </c>
      <c r="AO241" s="348"/>
      <c r="AP241" s="348"/>
      <c r="AQ241" s="29">
        <f t="shared" si="221"/>
        <v>-42675</v>
      </c>
      <c r="AR241" s="29"/>
      <c r="AS241" s="352"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11449</v>
      </c>
      <c r="B242" s="279" t="s">
        <v>2284</v>
      </c>
      <c r="C242" s="279"/>
      <c r="D242" s="126"/>
      <c r="E242" s="92"/>
      <c r="F242" s="352" t="s">
        <v>1590</v>
      </c>
      <c r="G242" s="352" t="s">
        <v>1873</v>
      </c>
      <c r="H242" s="352"/>
      <c r="I242" s="352"/>
      <c r="J242" s="223" t="s">
        <v>2886</v>
      </c>
      <c r="K242" s="349" t="s">
        <v>2732</v>
      </c>
      <c r="L242" s="47"/>
      <c r="M242" s="265"/>
      <c r="N242" s="218"/>
      <c r="O242" s="76"/>
      <c r="P242" s="184"/>
      <c r="Q242" s="219" t="s">
        <v>1480</v>
      </c>
      <c r="R242" s="219" t="s">
        <v>1481</v>
      </c>
      <c r="S242" s="53"/>
      <c r="T242" s="76"/>
      <c r="U242" s="53"/>
      <c r="V242" s="305">
        <v>11449</v>
      </c>
      <c r="W242" s="348">
        <v>42672</v>
      </c>
      <c r="X242" s="352" t="s">
        <v>1853</v>
      </c>
      <c r="Y242" s="352" t="s">
        <v>2885</v>
      </c>
      <c r="Z242" s="55"/>
      <c r="AA242" s="51"/>
      <c r="AB242" s="354"/>
      <c r="AC242" s="92"/>
      <c r="AD242" s="50"/>
      <c r="AE242" s="74">
        <v>59627419</v>
      </c>
      <c r="AF242" s="50"/>
      <c r="AG242" s="50"/>
      <c r="AH242" s="50">
        <f t="shared" ref="AH242:AH244" si="222">+AE242+AF242</f>
        <v>59627419</v>
      </c>
      <c r="AI242" s="158" t="s">
        <v>22</v>
      </c>
      <c r="AJ242" s="158" t="s">
        <v>67</v>
      </c>
      <c r="AK242" s="158" t="s">
        <v>67</v>
      </c>
      <c r="AL242" s="158" t="s">
        <v>67</v>
      </c>
      <c r="AM242" s="348" t="s">
        <v>67</v>
      </c>
      <c r="AN242" s="348">
        <v>42675</v>
      </c>
      <c r="AO242" s="348"/>
      <c r="AP242" s="348"/>
      <c r="AQ242" s="29">
        <f t="shared" si="221"/>
        <v>-42675</v>
      </c>
      <c r="AR242" s="29"/>
      <c r="AS242" s="352"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11450</v>
      </c>
      <c r="B243" s="279" t="s">
        <v>2284</v>
      </c>
      <c r="C243" s="279"/>
      <c r="D243" s="126"/>
      <c r="E243" s="92"/>
      <c r="F243" s="352" t="s">
        <v>1590</v>
      </c>
      <c r="G243" s="352" t="s">
        <v>1873</v>
      </c>
      <c r="H243" s="352"/>
      <c r="I243" s="352"/>
      <c r="J243" s="223" t="s">
        <v>2887</v>
      </c>
      <c r="K243" s="349" t="s">
        <v>2732</v>
      </c>
      <c r="L243" s="47"/>
      <c r="M243" s="265"/>
      <c r="N243" s="218"/>
      <c r="O243" s="76"/>
      <c r="P243" s="184"/>
      <c r="Q243" s="219" t="s">
        <v>1480</v>
      </c>
      <c r="R243" s="219" t="s">
        <v>1481</v>
      </c>
      <c r="S243" s="53"/>
      <c r="T243" s="76"/>
      <c r="U243" s="53"/>
      <c r="V243" s="305">
        <v>11450</v>
      </c>
      <c r="W243" s="348">
        <v>42672</v>
      </c>
      <c r="X243" s="352" t="s">
        <v>1787</v>
      </c>
      <c r="Y243" s="352" t="s">
        <v>2885</v>
      </c>
      <c r="Z243" s="55"/>
      <c r="AA243" s="51"/>
      <c r="AB243" s="354"/>
      <c r="AC243" s="92"/>
      <c r="AD243" s="50"/>
      <c r="AE243" s="74">
        <v>45447299</v>
      </c>
      <c r="AF243" s="50"/>
      <c r="AG243" s="50"/>
      <c r="AH243" s="50">
        <f t="shared" si="222"/>
        <v>45447299</v>
      </c>
      <c r="AI243" s="158" t="s">
        <v>22</v>
      </c>
      <c r="AJ243" s="158" t="s">
        <v>67</v>
      </c>
      <c r="AK243" s="158" t="s">
        <v>67</v>
      </c>
      <c r="AL243" s="158" t="s">
        <v>67</v>
      </c>
      <c r="AM243" s="348" t="s">
        <v>67</v>
      </c>
      <c r="AN243" s="348">
        <v>42675</v>
      </c>
      <c r="AO243" s="348"/>
      <c r="AP243" s="348"/>
      <c r="AQ243" s="29">
        <f t="shared" si="221"/>
        <v>-42675</v>
      </c>
      <c r="AR243" s="29"/>
      <c r="AS243" s="352"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11456</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11456</v>
      </c>
      <c r="W244" s="348">
        <v>42672</v>
      </c>
      <c r="X244" s="352" t="s">
        <v>2891</v>
      </c>
      <c r="Y244" s="352" t="s">
        <v>2889</v>
      </c>
      <c r="Z244" s="55"/>
      <c r="AA244" s="51"/>
      <c r="AB244" s="354"/>
      <c r="AC244" s="92"/>
      <c r="AD244" s="50"/>
      <c r="AE244" s="74">
        <v>9518783</v>
      </c>
      <c r="AF244" s="50"/>
      <c r="AG244" s="50"/>
      <c r="AH244" s="50">
        <f t="shared" si="222"/>
        <v>9518783</v>
      </c>
      <c r="AI244" s="158" t="s">
        <v>22</v>
      </c>
      <c r="AJ244" s="158" t="s">
        <v>67</v>
      </c>
      <c r="AK244" s="158" t="s">
        <v>67</v>
      </c>
      <c r="AL244" s="158" t="s">
        <v>67</v>
      </c>
      <c r="AM244" s="348" t="s">
        <v>67</v>
      </c>
      <c r="AN244" s="348">
        <v>42675</v>
      </c>
      <c r="AO244" s="348"/>
      <c r="AP244" s="348"/>
      <c r="AQ244" s="29">
        <f t="shared" si="221"/>
        <v>-42675</v>
      </c>
      <c r="AR244" s="29"/>
      <c r="AS244" s="352"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0</v>
      </c>
      <c r="B245" s="347" t="s">
        <v>1489</v>
      </c>
      <c r="C245" s="279"/>
      <c r="D245" s="91">
        <v>5</v>
      </c>
      <c r="E245" s="348">
        <v>42662</v>
      </c>
      <c r="F245" s="118" t="s">
        <v>1584</v>
      </c>
      <c r="G245" s="118" t="s">
        <v>2404</v>
      </c>
      <c r="H245" s="118"/>
      <c r="I245" s="352" t="s">
        <v>2892</v>
      </c>
      <c r="J245" s="353" t="s">
        <v>2893</v>
      </c>
      <c r="K245" s="349">
        <v>290</v>
      </c>
      <c r="L245" s="47" t="s">
        <v>2894</v>
      </c>
      <c r="M245" s="353" t="s">
        <v>2895</v>
      </c>
      <c r="N245" s="165" t="s">
        <v>2897</v>
      </c>
      <c r="O245" s="49" t="s">
        <v>2898</v>
      </c>
      <c r="P245" s="184" t="s">
        <v>1531</v>
      </c>
      <c r="Q245" s="289" t="s">
        <v>2899</v>
      </c>
      <c r="R245" s="351" t="s">
        <v>2900</v>
      </c>
      <c r="S245" s="53"/>
      <c r="T245" s="76"/>
      <c r="U245" s="53"/>
      <c r="W245" s="53"/>
      <c r="X245" s="352" t="s">
        <v>1484</v>
      </c>
      <c r="Y245" s="352"/>
      <c r="Z245" s="35"/>
      <c r="AA245" s="51"/>
      <c r="AB245" s="349"/>
      <c r="AC245" s="92"/>
      <c r="AD245" s="50"/>
      <c r="AE245" s="50">
        <v>150000000</v>
      </c>
      <c r="AF245" s="50">
        <v>1782000000</v>
      </c>
      <c r="AG245" s="50">
        <v>1039500000</v>
      </c>
      <c r="AH245" s="50">
        <f>AE245+AF245+AG245</f>
        <v>2971500000</v>
      </c>
      <c r="AI245" s="158"/>
      <c r="AJ245" s="158" t="s">
        <v>67</v>
      </c>
      <c r="AK245" s="158" t="s">
        <v>67</v>
      </c>
      <c r="AL245" s="158"/>
      <c r="AM245" s="348"/>
      <c r="AN245" s="348"/>
      <c r="AO245" s="348"/>
      <c r="AP245" s="348"/>
      <c r="AQ245" s="29">
        <f t="shared" si="221"/>
        <v>0</v>
      </c>
      <c r="AR245" s="29"/>
      <c r="AS245" s="352"/>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0"/>
      <c r="AH246" s="360"/>
    </row>
    <row r="247" spans="1:126" ht="12.75" customHeight="1" x14ac:dyDescent="0.25">
      <c r="J247" s="834" t="s">
        <v>2922</v>
      </c>
      <c r="K247" s="835"/>
      <c r="L247" s="835"/>
      <c r="M247" s="835"/>
      <c r="N247" s="835"/>
      <c r="O247" s="835"/>
      <c r="P247" s="835"/>
      <c r="Q247" s="835"/>
      <c r="R247" s="835"/>
      <c r="S247" s="835"/>
      <c r="T247" s="835"/>
      <c r="U247" s="835"/>
      <c r="V247" s="835"/>
      <c r="W247" s="835"/>
      <c r="X247" s="835"/>
      <c r="Y247" s="834"/>
      <c r="AD247" s="836">
        <f>(AD2+AD4+AD8+AD9+AD11+AD12+AD13+AD14+AD16+AD18+AD19+AD20+AD21+AD22+AD24+AD25+AD29+AD30+AD34+AD37+AD38+AD40+AD47+AD48+AD51+AD53+AD56+AD57+AD71+AD119+AD120+AD124+AD180+AD181+AD182+AD184+AD189+AD190+AD221)</f>
        <v>190280000</v>
      </c>
      <c r="AH247" s="836">
        <f>(AH2+AH4+AH8+AH9+AH11+AH12+AH13+AH14+AH16+AH18+AH19+AH20+AH21+AH22+AH24+AH25+AH29+AH30+AH34+AH37+AH38+AH40+AH47+AH48+AH51+AH53+AH56+AH57+AH71+AH119+AH120+AH124+AH180+AH181+AH182+AH184+AH189+AH190+AH221)</f>
        <v>1299806000</v>
      </c>
    </row>
    <row r="248" spans="1:126" ht="12.75" customHeight="1" x14ac:dyDescent="0.25">
      <c r="J248" s="834"/>
      <c r="K248" s="835"/>
      <c r="L248" s="835"/>
      <c r="M248" s="835"/>
      <c r="N248" s="835"/>
      <c r="O248" s="835"/>
      <c r="P248" s="835"/>
      <c r="Q248" s="835"/>
      <c r="R248" s="835"/>
      <c r="S248" s="835"/>
      <c r="T248" s="835"/>
      <c r="U248" s="835"/>
      <c r="V248" s="835"/>
      <c r="W248" s="835"/>
      <c r="X248" s="835"/>
      <c r="Y248" s="834"/>
      <c r="AD248" s="836"/>
      <c r="AH248" s="836"/>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CU99:CU100"/>
    <mergeCell ref="CU101:CU102"/>
    <mergeCell ref="CU104:CU106"/>
    <mergeCell ref="J247:Y248"/>
    <mergeCell ref="AD247:AD248"/>
    <mergeCell ref="AH247:AH248"/>
    <mergeCell ref="CU95:CU96"/>
    <mergeCell ref="CU17:CU32"/>
    <mergeCell ref="CU33:CU35"/>
    <mergeCell ref="CU36:CU38"/>
    <mergeCell ref="CU39:CU91"/>
    <mergeCell ref="B74:B75"/>
    <mergeCell ref="E74:E75"/>
    <mergeCell ref="I74:I75"/>
    <mergeCell ref="J74:J75"/>
    <mergeCell ref="K74:K75"/>
    <mergeCell ref="L74:L75"/>
    <mergeCell ref="CJ1:CK1"/>
    <mergeCell ref="CU2:CU4"/>
    <mergeCell ref="CU5:CU7"/>
    <mergeCell ref="CU8:CU10"/>
    <mergeCell ref="CU11:CU13"/>
    <mergeCell ref="CU14:CU16"/>
    <mergeCell ref="M74:M75"/>
    <mergeCell ref="N74:N75"/>
    <mergeCell ref="O74:O75"/>
    <mergeCell ref="P74:P75"/>
    <mergeCell ref="AB74:AB75"/>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ht="37.5" customHeight="1" x14ac:dyDescent="0.25">
      <c r="I1" s="837" t="s">
        <v>2924</v>
      </c>
      <c r="J1" s="837"/>
      <c r="K1" s="838"/>
      <c r="L1" s="838"/>
      <c r="M1" s="838"/>
      <c r="N1" s="838"/>
      <c r="O1" s="838"/>
      <c r="P1" s="838"/>
      <c r="Q1" s="838"/>
      <c r="R1" s="838"/>
      <c r="S1" s="838"/>
      <c r="T1" s="838"/>
      <c r="U1" s="838"/>
      <c r="V1" s="838"/>
      <c r="W1" s="838"/>
      <c r="X1" s="838"/>
      <c r="Y1" s="837"/>
      <c r="Z1" s="838"/>
      <c r="AA1" s="838"/>
      <c r="AB1" s="838"/>
      <c r="AC1" s="838"/>
      <c r="AD1" s="837"/>
      <c r="AE1" s="838"/>
      <c r="AF1" s="838"/>
      <c r="AG1" s="838"/>
      <c r="AH1" s="837"/>
      <c r="AI1" s="838"/>
      <c r="AJ1" s="838"/>
      <c r="AK1" s="838"/>
      <c r="AL1" s="838"/>
      <c r="AM1" s="838"/>
      <c r="AN1" s="838"/>
      <c r="AO1" s="838"/>
      <c r="AP1" s="838"/>
      <c r="AQ1" s="838"/>
      <c r="AR1" s="838"/>
      <c r="AS1" s="838"/>
      <c r="AT1" s="838"/>
      <c r="AU1" s="838"/>
      <c r="AV1" s="838"/>
      <c r="AW1" s="838"/>
      <c r="AX1" s="838"/>
      <c r="AY1" s="838"/>
      <c r="AZ1" s="838"/>
      <c r="BA1" s="838"/>
      <c r="BB1" s="838"/>
      <c r="BC1" s="838"/>
      <c r="BD1" s="838"/>
      <c r="BE1" s="838"/>
      <c r="BF1" s="838"/>
      <c r="BG1" s="838"/>
      <c r="BH1" s="838"/>
      <c r="BI1" s="838"/>
      <c r="BJ1" s="838"/>
      <c r="BK1" s="838"/>
      <c r="BL1" s="838"/>
      <c r="BM1" s="838"/>
      <c r="BN1" s="838"/>
      <c r="BO1" s="838"/>
      <c r="BP1" s="838"/>
      <c r="BQ1" s="838"/>
      <c r="BR1" s="838"/>
      <c r="BS1" s="838"/>
      <c r="BT1" s="838"/>
      <c r="BU1" s="838"/>
      <c r="BV1" s="838"/>
      <c r="BW1" s="838"/>
      <c r="BX1" s="838"/>
      <c r="BY1" s="838"/>
      <c r="BZ1" s="838"/>
      <c r="CA1" s="838"/>
      <c r="CB1" s="838"/>
      <c r="CC1" s="838"/>
      <c r="CD1" s="838"/>
      <c r="CE1" s="838"/>
      <c r="CF1" s="838"/>
      <c r="CG1" s="838"/>
      <c r="CH1" s="838"/>
      <c r="CI1" s="838"/>
      <c r="CJ1" s="838"/>
      <c r="CK1" s="838"/>
      <c r="CL1" s="838"/>
      <c r="CM1" s="838"/>
      <c r="CN1" s="838"/>
      <c r="CO1" s="838"/>
      <c r="CP1" s="838"/>
      <c r="CQ1" s="838"/>
      <c r="CR1" s="838"/>
      <c r="CS1" s="838"/>
      <c r="CT1" s="838"/>
      <c r="CU1" s="838"/>
      <c r="CV1" s="838"/>
      <c r="CW1" s="838"/>
      <c r="CX1" s="838"/>
      <c r="CY1" s="838"/>
      <c r="CZ1" s="838"/>
      <c r="DA1" s="838"/>
      <c r="DB1" s="838"/>
      <c r="DC1" s="838"/>
      <c r="DD1" s="838"/>
      <c r="DE1" s="838"/>
      <c r="DF1" s="838"/>
      <c r="DG1" s="838"/>
      <c r="DH1" s="838"/>
      <c r="DI1" s="838"/>
      <c r="DJ1" s="838"/>
      <c r="DK1" s="838"/>
      <c r="DL1" s="838"/>
      <c r="DM1" s="838"/>
      <c r="DN1" s="838"/>
      <c r="DO1" s="838"/>
      <c r="DP1" s="838"/>
      <c r="DQ1" s="838"/>
      <c r="DR1" s="838"/>
      <c r="DS1" s="838"/>
      <c r="DT1" s="838"/>
      <c r="DU1" s="838"/>
      <c r="DV1" s="837"/>
    </row>
    <row r="2" spans="1:126" s="304" customFormat="1" ht="47.25" customHeight="1" x14ac:dyDescent="0.25">
      <c r="A2" s="299"/>
      <c r="B2" s="346" t="s">
        <v>20</v>
      </c>
      <c r="C2" s="346" t="s">
        <v>158</v>
      </c>
      <c r="D2" s="136" t="s">
        <v>0</v>
      </c>
      <c r="E2" s="346" t="s">
        <v>114</v>
      </c>
      <c r="F2" s="346" t="s">
        <v>1</v>
      </c>
      <c r="G2" s="346" t="s">
        <v>2921</v>
      </c>
      <c r="H2" s="346"/>
      <c r="I2" s="346" t="s">
        <v>2531</v>
      </c>
      <c r="J2" s="346" t="s">
        <v>6</v>
      </c>
      <c r="K2" s="36" t="s">
        <v>157</v>
      </c>
      <c r="L2" s="32" t="s">
        <v>1466</v>
      </c>
      <c r="M2" s="32" t="s">
        <v>143</v>
      </c>
      <c r="N2" s="287" t="s">
        <v>1476</v>
      </c>
      <c r="O2" s="32" t="s">
        <v>115</v>
      </c>
      <c r="P2" s="38" t="s">
        <v>116</v>
      </c>
      <c r="Q2" s="346" t="s">
        <v>1462</v>
      </c>
      <c r="R2" s="346" t="s">
        <v>3</v>
      </c>
      <c r="S2" s="37" t="s">
        <v>1467</v>
      </c>
      <c r="T2" s="346" t="s">
        <v>130</v>
      </c>
      <c r="U2" s="37" t="s">
        <v>18</v>
      </c>
      <c r="V2" s="137" t="s">
        <v>2</v>
      </c>
      <c r="W2" s="300" t="s">
        <v>1482</v>
      </c>
      <c r="X2" s="346" t="s">
        <v>60</v>
      </c>
      <c r="Y2" s="346" t="s">
        <v>5</v>
      </c>
      <c r="Z2" s="288" t="s">
        <v>144</v>
      </c>
      <c r="AA2" s="346" t="s">
        <v>55</v>
      </c>
      <c r="AB2" s="40" t="s">
        <v>135</v>
      </c>
      <c r="AC2" s="32" t="s">
        <v>136</v>
      </c>
      <c r="AD2" s="39" t="s">
        <v>2918</v>
      </c>
      <c r="AE2" s="199" t="s">
        <v>1629</v>
      </c>
      <c r="AF2" s="39" t="s">
        <v>2758</v>
      </c>
      <c r="AG2" s="39" t="s">
        <v>2759</v>
      </c>
      <c r="AH2" s="346" t="s">
        <v>93</v>
      </c>
      <c r="AI2" s="32" t="s">
        <v>14</v>
      </c>
      <c r="AJ2" s="41" t="s">
        <v>15</v>
      </c>
      <c r="AK2" s="41" t="s">
        <v>9</v>
      </c>
      <c r="AL2" s="41" t="s">
        <v>90</v>
      </c>
      <c r="AM2" s="38" t="s">
        <v>8</v>
      </c>
      <c r="AN2" s="346" t="s">
        <v>40</v>
      </c>
      <c r="AO2" s="274" t="s">
        <v>2750</v>
      </c>
      <c r="AP2" s="346"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811" t="s">
        <v>76</v>
      </c>
      <c r="CK2" s="811"/>
      <c r="CL2" s="301" t="s">
        <v>56</v>
      </c>
      <c r="CM2" s="301"/>
      <c r="CN2" s="302" t="s">
        <v>3</v>
      </c>
      <c r="CO2" s="302"/>
      <c r="CP2" s="302" t="s">
        <v>125</v>
      </c>
      <c r="CQ2" s="302" t="s">
        <v>126</v>
      </c>
      <c r="CR2" s="302" t="s">
        <v>1469</v>
      </c>
      <c r="CS2" s="39" t="s">
        <v>1470</v>
      </c>
      <c r="CT2" s="303" t="s">
        <v>1472</v>
      </c>
      <c r="CU2" s="38">
        <v>42277</v>
      </c>
      <c r="CV2" s="39" t="s">
        <v>1471</v>
      </c>
      <c r="CW2" s="302" t="s">
        <v>1473</v>
      </c>
      <c r="DV2" s="361" t="s">
        <v>2919</v>
      </c>
    </row>
    <row r="3" spans="1:126" s="52" customFormat="1" ht="89.25" hidden="1" x14ac:dyDescent="0.25">
      <c r="A3" s="354">
        <f>(V3)</f>
        <v>1</v>
      </c>
      <c r="B3" s="44" t="s">
        <v>1477</v>
      </c>
      <c r="C3" s="278" t="s">
        <v>1478</v>
      </c>
      <c r="D3" s="202" t="s">
        <v>7</v>
      </c>
      <c r="E3" s="348">
        <v>42374</v>
      </c>
      <c r="F3" s="118" t="s">
        <v>1499</v>
      </c>
      <c r="G3" s="45" t="s">
        <v>1525</v>
      </c>
      <c r="H3" s="45"/>
      <c r="I3" s="359" t="s">
        <v>2257</v>
      </c>
      <c r="J3" s="353" t="s">
        <v>1510</v>
      </c>
      <c r="K3" s="354">
        <v>212</v>
      </c>
      <c r="L3" s="47">
        <v>801116</v>
      </c>
      <c r="M3" s="185" t="s">
        <v>1479</v>
      </c>
      <c r="N3" s="163">
        <v>44000000</v>
      </c>
      <c r="O3" s="350" t="s">
        <v>1486</v>
      </c>
      <c r="P3" s="33" t="s">
        <v>1487</v>
      </c>
      <c r="Q3" s="289" t="s">
        <v>1480</v>
      </c>
      <c r="R3" s="351" t="s">
        <v>1481</v>
      </c>
      <c r="S3" s="48"/>
      <c r="T3" s="49"/>
      <c r="U3" s="48"/>
      <c r="V3" s="191">
        <v>1</v>
      </c>
      <c r="W3" s="348">
        <v>42375</v>
      </c>
      <c r="X3" s="352" t="s">
        <v>1484</v>
      </c>
      <c r="Y3" s="367" t="s">
        <v>1485</v>
      </c>
      <c r="Z3" s="115">
        <v>39567488</v>
      </c>
      <c r="AA3" s="51"/>
      <c r="AB3" s="349">
        <v>6816</v>
      </c>
      <c r="AC3" s="348">
        <v>42522</v>
      </c>
      <c r="AD3" s="368">
        <v>4000000</v>
      </c>
      <c r="AE3" s="163">
        <v>44000000</v>
      </c>
      <c r="AF3" s="50"/>
      <c r="AG3" s="50"/>
      <c r="AH3" s="369">
        <f t="shared" ref="AH3:AH58" si="0">+AE3+AF3</f>
        <v>44000000</v>
      </c>
      <c r="AI3" s="158" t="s">
        <v>22</v>
      </c>
      <c r="AJ3" s="158" t="s">
        <v>67</v>
      </c>
      <c r="AK3" s="158" t="s">
        <v>67</v>
      </c>
      <c r="AL3" s="158" t="s">
        <v>67</v>
      </c>
      <c r="AM3" s="348" t="s">
        <v>67</v>
      </c>
      <c r="AN3" s="348">
        <v>42375</v>
      </c>
      <c r="AO3" s="348"/>
      <c r="AP3" s="348">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806" t="s">
        <v>1474</v>
      </c>
      <c r="CV3" s="84">
        <f>+CT3</f>
        <v>-29.341317365269461</v>
      </c>
      <c r="CW3" s="86" t="e">
        <f>+CL3</f>
        <v>#REF!</v>
      </c>
      <c r="DV3" s="362"/>
    </row>
    <row r="4" spans="1:126" s="52" customFormat="1" ht="127.5" hidden="1" x14ac:dyDescent="0.25">
      <c r="A4" s="354">
        <f t="shared" ref="A4:A67" si="8">(V4)</f>
        <v>2</v>
      </c>
      <c r="B4" s="44" t="s">
        <v>1477</v>
      </c>
      <c r="C4" s="278" t="s">
        <v>1545</v>
      </c>
      <c r="D4" s="202" t="s">
        <v>1488</v>
      </c>
      <c r="E4" s="348">
        <v>42375</v>
      </c>
      <c r="F4" s="118" t="s">
        <v>1499</v>
      </c>
      <c r="G4" s="118" t="s">
        <v>1546</v>
      </c>
      <c r="H4" s="118"/>
      <c r="I4" s="30" t="s">
        <v>2257</v>
      </c>
      <c r="J4" s="207" t="s">
        <v>2640</v>
      </c>
      <c r="K4" s="349">
        <v>232</v>
      </c>
      <c r="L4" s="47">
        <v>801315</v>
      </c>
      <c r="M4" s="47" t="s">
        <v>1548</v>
      </c>
      <c r="N4" s="163">
        <v>111259817</v>
      </c>
      <c r="O4" s="350" t="s">
        <v>1549</v>
      </c>
      <c r="P4" s="33" t="s">
        <v>1550</v>
      </c>
      <c r="Q4" s="289" t="s">
        <v>1480</v>
      </c>
      <c r="R4" s="351" t="s">
        <v>1481</v>
      </c>
      <c r="S4" s="48"/>
      <c r="T4" s="49"/>
      <c r="U4" s="48"/>
      <c r="V4" s="192">
        <v>2</v>
      </c>
      <c r="W4" s="348">
        <v>42377</v>
      </c>
      <c r="X4" s="352" t="s">
        <v>1547</v>
      </c>
      <c r="Y4" s="352" t="s">
        <v>1552</v>
      </c>
      <c r="Z4" s="115">
        <v>4973586</v>
      </c>
      <c r="AA4" s="51"/>
      <c r="AB4" s="349">
        <v>9416</v>
      </c>
      <c r="AC4" s="348">
        <v>42377</v>
      </c>
      <c r="AD4" s="88">
        <v>9271651</v>
      </c>
      <c r="AE4" s="163">
        <v>111259817</v>
      </c>
      <c r="AF4" s="50"/>
      <c r="AG4" s="50"/>
      <c r="AH4" s="50">
        <f t="shared" si="0"/>
        <v>111259817</v>
      </c>
      <c r="AI4" s="158" t="s">
        <v>22</v>
      </c>
      <c r="AJ4" s="158" t="s">
        <v>67</v>
      </c>
      <c r="AK4" s="158" t="s">
        <v>67</v>
      </c>
      <c r="AL4" s="158" t="s">
        <v>67</v>
      </c>
      <c r="AM4" s="348" t="s">
        <v>67</v>
      </c>
      <c r="AN4" s="348">
        <v>42377</v>
      </c>
      <c r="AO4" s="348"/>
      <c r="AP4" s="348">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806"/>
      <c r="CV4" s="84">
        <f t="shared" ref="CV4:CV108" si="14">+CT4</f>
        <v>-27.397260273972602</v>
      </c>
      <c r="CW4" s="86" t="e">
        <f t="shared" ref="CW4:CW108" si="15">+CL4</f>
        <v>#REF!</v>
      </c>
    </row>
    <row r="5" spans="1:126" s="52" customFormat="1" ht="76.5" hidden="1" x14ac:dyDescent="0.25">
      <c r="A5" s="354">
        <f t="shared" si="8"/>
        <v>6</v>
      </c>
      <c r="B5" s="44" t="s">
        <v>1477</v>
      </c>
      <c r="C5" s="43" t="s">
        <v>1509</v>
      </c>
      <c r="D5" s="202" t="s">
        <v>1491</v>
      </c>
      <c r="E5" s="348">
        <v>42377</v>
      </c>
      <c r="F5" s="118" t="s">
        <v>1499</v>
      </c>
      <c r="G5" s="45" t="s">
        <v>1525</v>
      </c>
      <c r="H5" s="45"/>
      <c r="I5" s="359" t="s">
        <v>2257</v>
      </c>
      <c r="J5" s="207" t="s">
        <v>2641</v>
      </c>
      <c r="K5" s="349">
        <v>200</v>
      </c>
      <c r="L5" s="47">
        <v>801116</v>
      </c>
      <c r="M5" s="185" t="s">
        <v>1479</v>
      </c>
      <c r="N5" s="163">
        <v>28750000</v>
      </c>
      <c r="O5" s="350" t="s">
        <v>1511</v>
      </c>
      <c r="P5" s="33" t="s">
        <v>1487</v>
      </c>
      <c r="Q5" s="289" t="s">
        <v>1480</v>
      </c>
      <c r="R5" s="351" t="s">
        <v>1481</v>
      </c>
      <c r="S5" s="48"/>
      <c r="T5" s="49"/>
      <c r="U5" s="48"/>
      <c r="V5" s="193">
        <v>6</v>
      </c>
      <c r="W5" s="348">
        <v>42383</v>
      </c>
      <c r="X5" s="352" t="s">
        <v>1484</v>
      </c>
      <c r="Y5" s="367" t="s">
        <v>1512</v>
      </c>
      <c r="Z5" s="115">
        <v>1022097423</v>
      </c>
      <c r="AA5" s="51"/>
      <c r="AB5" s="349">
        <v>17016</v>
      </c>
      <c r="AC5" s="348">
        <v>42383</v>
      </c>
      <c r="AD5" s="368">
        <v>2500000</v>
      </c>
      <c r="AE5" s="163">
        <v>28750000</v>
      </c>
      <c r="AF5" s="50"/>
      <c r="AG5" s="50"/>
      <c r="AH5" s="369">
        <f t="shared" si="0"/>
        <v>28750000</v>
      </c>
      <c r="AI5" s="158" t="s">
        <v>22</v>
      </c>
      <c r="AJ5" s="158" t="s">
        <v>67</v>
      </c>
      <c r="AK5" s="158" t="s">
        <v>67</v>
      </c>
      <c r="AL5" s="158" t="s">
        <v>67</v>
      </c>
      <c r="AM5" s="348" t="s">
        <v>67</v>
      </c>
      <c r="AN5" s="348">
        <v>42383</v>
      </c>
      <c r="AO5" s="348"/>
      <c r="AP5" s="348">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806"/>
      <c r="CV5" s="84">
        <f t="shared" si="14"/>
        <v>-63.095238095238095</v>
      </c>
      <c r="CW5" s="86" t="e">
        <f t="shared" si="15"/>
        <v>#REF!</v>
      </c>
      <c r="DV5" s="363" t="s">
        <v>2628</v>
      </c>
    </row>
    <row r="6" spans="1:126" s="180" customFormat="1" ht="76.5" hidden="1" x14ac:dyDescent="0.2">
      <c r="A6" s="269" t="str">
        <f t="shared" si="8"/>
        <v>DESIERTO</v>
      </c>
      <c r="B6" s="276" t="s">
        <v>1477</v>
      </c>
      <c r="C6" s="280" t="s">
        <v>1616</v>
      </c>
      <c r="D6" s="208" t="s">
        <v>1492</v>
      </c>
      <c r="E6" s="348">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1"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806"/>
      <c r="CV6" s="177">
        <f t="shared" si="14"/>
        <v>100</v>
      </c>
      <c r="CW6" s="179" t="e">
        <f t="shared" si="15"/>
        <v>#REF!</v>
      </c>
    </row>
    <row r="7" spans="1:126" s="52" customFormat="1" ht="76.5" hidden="1" x14ac:dyDescent="0.25">
      <c r="A7" s="354" t="str">
        <f t="shared" si="8"/>
        <v>22</v>
      </c>
      <c r="B7" s="44" t="s">
        <v>1477</v>
      </c>
      <c r="C7" s="278" t="s">
        <v>1617</v>
      </c>
      <c r="D7" s="202" t="s">
        <v>1493</v>
      </c>
      <c r="E7" s="348">
        <v>42377</v>
      </c>
      <c r="F7" s="118" t="s">
        <v>1499</v>
      </c>
      <c r="G7" s="118" t="s">
        <v>1546</v>
      </c>
      <c r="H7" s="118"/>
      <c r="I7" s="352" t="s">
        <v>2257</v>
      </c>
      <c r="J7" s="28" t="s">
        <v>1618</v>
      </c>
      <c r="K7" s="349">
        <v>61</v>
      </c>
      <c r="L7" s="47">
        <v>801315</v>
      </c>
      <c r="M7" s="47" t="s">
        <v>1548</v>
      </c>
      <c r="N7" s="163">
        <v>28402000</v>
      </c>
      <c r="O7" s="350" t="s">
        <v>1619</v>
      </c>
      <c r="P7" s="33" t="s">
        <v>1550</v>
      </c>
      <c r="Q7" s="289" t="s">
        <v>1480</v>
      </c>
      <c r="R7" s="351" t="s">
        <v>1481</v>
      </c>
      <c r="S7" s="48"/>
      <c r="T7" s="49"/>
      <c r="U7" s="48"/>
      <c r="V7" s="192" t="s">
        <v>1537</v>
      </c>
      <c r="W7" s="348">
        <v>42395</v>
      </c>
      <c r="X7" s="352" t="s">
        <v>1621</v>
      </c>
      <c r="Y7" s="352" t="s">
        <v>1622</v>
      </c>
      <c r="Z7" s="115">
        <v>32529734</v>
      </c>
      <c r="AA7" s="51"/>
      <c r="AB7" s="349">
        <v>28516</v>
      </c>
      <c r="AC7" s="348">
        <v>42395</v>
      </c>
      <c r="AD7" s="88">
        <v>2582000</v>
      </c>
      <c r="AE7" s="163">
        <v>28402000</v>
      </c>
      <c r="AF7" s="50"/>
      <c r="AG7" s="50"/>
      <c r="AH7" s="50">
        <f t="shared" si="0"/>
        <v>28402000</v>
      </c>
      <c r="AI7" s="158" t="s">
        <v>22</v>
      </c>
      <c r="AJ7" s="158" t="s">
        <v>67</v>
      </c>
      <c r="AK7" s="158" t="s">
        <v>67</v>
      </c>
      <c r="AL7" s="158" t="s">
        <v>67</v>
      </c>
      <c r="AM7" s="348" t="s">
        <v>67</v>
      </c>
      <c r="AN7" s="348">
        <v>42395</v>
      </c>
      <c r="AO7" s="348"/>
      <c r="AP7" s="348">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806"/>
      <c r="CV7" s="84">
        <f t="shared" si="14"/>
        <v>-35.32934131736527</v>
      </c>
      <c r="CW7" s="86" t="e">
        <f t="shared" si="15"/>
        <v>#REF!</v>
      </c>
    </row>
    <row r="8" spans="1:126" s="52" customFormat="1" ht="63.75" hidden="1" x14ac:dyDescent="0.25">
      <c r="A8" s="354" t="str">
        <f t="shared" si="8"/>
        <v>24</v>
      </c>
      <c r="B8" s="44" t="s">
        <v>1477</v>
      </c>
      <c r="C8" s="278" t="s">
        <v>1623</v>
      </c>
      <c r="D8" s="202" t="s">
        <v>1494</v>
      </c>
      <c r="E8" s="348">
        <v>42377</v>
      </c>
      <c r="F8" s="118" t="s">
        <v>1499</v>
      </c>
      <c r="G8" s="118" t="s">
        <v>1546</v>
      </c>
      <c r="H8" s="118"/>
      <c r="I8" s="352" t="s">
        <v>2257</v>
      </c>
      <c r="J8" s="28" t="s">
        <v>1624</v>
      </c>
      <c r="K8" s="349">
        <v>57</v>
      </c>
      <c r="L8" s="47">
        <v>801315</v>
      </c>
      <c r="M8" s="47" t="s">
        <v>1548</v>
      </c>
      <c r="N8" s="163">
        <v>2520000</v>
      </c>
      <c r="O8" s="350" t="s">
        <v>1625</v>
      </c>
      <c r="P8" s="33" t="s">
        <v>1550</v>
      </c>
      <c r="Q8" s="289" t="s">
        <v>1480</v>
      </c>
      <c r="R8" s="351" t="s">
        <v>1481</v>
      </c>
      <c r="S8" s="48"/>
      <c r="T8" s="49"/>
      <c r="U8" s="48"/>
      <c r="V8" s="192" t="s">
        <v>1539</v>
      </c>
      <c r="W8" s="348">
        <v>42397</v>
      </c>
      <c r="X8" s="352" t="s">
        <v>1627</v>
      </c>
      <c r="Y8" s="352" t="s">
        <v>1628</v>
      </c>
      <c r="Z8" s="115">
        <v>11695148</v>
      </c>
      <c r="AA8" s="51"/>
      <c r="AB8" s="349">
        <v>33816</v>
      </c>
      <c r="AC8" s="348">
        <v>42397</v>
      </c>
      <c r="AD8" s="88">
        <v>210000</v>
      </c>
      <c r="AE8" s="163">
        <v>2520000</v>
      </c>
      <c r="AF8" s="50"/>
      <c r="AG8" s="50"/>
      <c r="AH8" s="50">
        <f t="shared" si="0"/>
        <v>2520000</v>
      </c>
      <c r="AI8" s="158" t="s">
        <v>22</v>
      </c>
      <c r="AJ8" s="158" t="s">
        <v>67</v>
      </c>
      <c r="AK8" s="158" t="s">
        <v>67</v>
      </c>
      <c r="AL8" s="158" t="s">
        <v>67</v>
      </c>
      <c r="AM8" s="348" t="s">
        <v>67</v>
      </c>
      <c r="AN8" s="348">
        <v>42397</v>
      </c>
      <c r="AO8" s="348"/>
      <c r="AP8" s="348">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806"/>
      <c r="CV8" s="84">
        <f t="shared" si="14"/>
        <v>-32.87671232876712</v>
      </c>
      <c r="CW8" s="86" t="e">
        <f t="shared" si="15"/>
        <v>#REF!</v>
      </c>
    </row>
    <row r="9" spans="1:126" s="52" customFormat="1" ht="89.25" hidden="1" x14ac:dyDescent="0.25">
      <c r="A9" s="354">
        <f t="shared" si="8"/>
        <v>7</v>
      </c>
      <c r="B9" s="44" t="s">
        <v>1489</v>
      </c>
      <c r="C9" s="278" t="s">
        <v>1513</v>
      </c>
      <c r="D9" s="202" t="s">
        <v>1495</v>
      </c>
      <c r="E9" s="348">
        <v>42381</v>
      </c>
      <c r="F9" s="118" t="s">
        <v>1499</v>
      </c>
      <c r="G9" s="45" t="s">
        <v>1525</v>
      </c>
      <c r="H9" s="45"/>
      <c r="I9" s="46" t="s">
        <v>2302</v>
      </c>
      <c r="J9" s="353" t="s">
        <v>1514</v>
      </c>
      <c r="K9" s="354">
        <v>166</v>
      </c>
      <c r="L9" s="47">
        <v>801116</v>
      </c>
      <c r="M9" s="185" t="s">
        <v>1479</v>
      </c>
      <c r="N9" s="163">
        <v>52000000</v>
      </c>
      <c r="O9" s="350" t="s">
        <v>1515</v>
      </c>
      <c r="P9" s="33" t="s">
        <v>1487</v>
      </c>
      <c r="Q9" s="289" t="s">
        <v>1480</v>
      </c>
      <c r="R9" s="351" t="s">
        <v>1481</v>
      </c>
      <c r="S9" s="48"/>
      <c r="T9" s="49"/>
      <c r="U9" s="48"/>
      <c r="V9" s="193">
        <v>7</v>
      </c>
      <c r="W9" s="348">
        <v>42383</v>
      </c>
      <c r="X9" s="352" t="s">
        <v>1484</v>
      </c>
      <c r="Y9" s="367" t="s">
        <v>1516</v>
      </c>
      <c r="Z9" s="115">
        <v>14696934</v>
      </c>
      <c r="AA9" s="51"/>
      <c r="AB9" s="349">
        <v>16916</v>
      </c>
      <c r="AC9" s="348">
        <v>42383</v>
      </c>
      <c r="AD9" s="368">
        <v>5200000</v>
      </c>
      <c r="AE9" s="163">
        <v>52000000</v>
      </c>
      <c r="AF9" s="50"/>
      <c r="AG9" s="50"/>
      <c r="AH9" s="369">
        <f t="shared" si="0"/>
        <v>52000000</v>
      </c>
      <c r="AI9" s="158" t="s">
        <v>22</v>
      </c>
      <c r="AJ9" s="158" t="s">
        <v>67</v>
      </c>
      <c r="AK9" s="158" t="s">
        <v>67</v>
      </c>
      <c r="AL9" s="158" t="s">
        <v>67</v>
      </c>
      <c r="AM9" s="348" t="s">
        <v>67</v>
      </c>
      <c r="AN9" s="348">
        <v>42383</v>
      </c>
      <c r="AO9" s="348"/>
      <c r="AP9" s="348">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806"/>
      <c r="CV9" s="84">
        <f t="shared" si="14"/>
        <v>-34.868421052631575</v>
      </c>
      <c r="CW9" s="86" t="e">
        <f t="shared" si="15"/>
        <v>#REF!</v>
      </c>
      <c r="DV9" s="362"/>
    </row>
    <row r="10" spans="1:126" s="52" customFormat="1" ht="35.25" hidden="1" customHeight="1" x14ac:dyDescent="0.2">
      <c r="A10" s="354">
        <f t="shared" si="8"/>
        <v>9</v>
      </c>
      <c r="B10" s="44" t="s">
        <v>1609</v>
      </c>
      <c r="C10" s="278" t="s">
        <v>1672</v>
      </c>
      <c r="D10" s="202" t="s">
        <v>1496</v>
      </c>
      <c r="E10" s="348">
        <v>42381</v>
      </c>
      <c r="F10" s="118" t="s">
        <v>1499</v>
      </c>
      <c r="G10" s="45" t="s">
        <v>1525</v>
      </c>
      <c r="H10" s="45"/>
      <c r="I10" s="359" t="s">
        <v>2257</v>
      </c>
      <c r="J10" s="353" t="s">
        <v>1673</v>
      </c>
      <c r="K10" s="349">
        <v>5</v>
      </c>
      <c r="L10" s="47">
        <v>801116</v>
      </c>
      <c r="M10" s="210" t="s">
        <v>1674</v>
      </c>
      <c r="N10" s="211">
        <v>41580000</v>
      </c>
      <c r="O10" s="350" t="s">
        <v>1675</v>
      </c>
      <c r="P10" s="33" t="s">
        <v>1487</v>
      </c>
      <c r="Q10" s="289" t="s">
        <v>1480</v>
      </c>
      <c r="R10" s="351" t="s">
        <v>1481</v>
      </c>
      <c r="S10" s="48"/>
      <c r="T10" s="49"/>
      <c r="U10" s="48"/>
      <c r="V10" s="193">
        <v>9</v>
      </c>
      <c r="W10" s="348">
        <v>42384</v>
      </c>
      <c r="X10" s="352" t="s">
        <v>1484</v>
      </c>
      <c r="Y10" s="367" t="s">
        <v>26</v>
      </c>
      <c r="Z10" s="115">
        <v>5825755</v>
      </c>
      <c r="AA10" s="51"/>
      <c r="AB10" s="349">
        <v>17816</v>
      </c>
      <c r="AC10" s="348">
        <v>42384</v>
      </c>
      <c r="AD10" s="370">
        <v>3780000</v>
      </c>
      <c r="AE10" s="163">
        <v>41580000</v>
      </c>
      <c r="AF10" s="50"/>
      <c r="AG10" s="50"/>
      <c r="AH10" s="369">
        <f t="shared" si="0"/>
        <v>41580000</v>
      </c>
      <c r="AI10" s="158" t="s">
        <v>22</v>
      </c>
      <c r="AJ10" s="158" t="s">
        <v>67</v>
      </c>
      <c r="AK10" s="158" t="s">
        <v>67</v>
      </c>
      <c r="AL10" s="158" t="s">
        <v>67</v>
      </c>
      <c r="AM10" s="348" t="s">
        <v>67</v>
      </c>
      <c r="AN10" s="348">
        <v>42384</v>
      </c>
      <c r="AO10" s="348"/>
      <c r="AP10" s="348">
        <v>42719</v>
      </c>
      <c r="AQ10" s="29">
        <f>AP10-AN10</f>
        <v>335</v>
      </c>
      <c r="AR10" s="29"/>
      <c r="AS10" s="352"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806"/>
      <c r="CV10" s="84">
        <f t="shared" si="14"/>
        <v>-31.940298507462689</v>
      </c>
      <c r="CW10" s="86" t="e">
        <f t="shared" si="15"/>
        <v>#REF!</v>
      </c>
      <c r="DV10" s="362"/>
    </row>
    <row r="11" spans="1:126" s="52" customFormat="1" ht="89.25" hidden="1" x14ac:dyDescent="0.25">
      <c r="A11" s="354">
        <f t="shared" si="8"/>
        <v>46</v>
      </c>
      <c r="B11" s="44" t="s">
        <v>1609</v>
      </c>
      <c r="C11" s="278" t="s">
        <v>1747</v>
      </c>
      <c r="D11" s="202" t="s">
        <v>1497</v>
      </c>
      <c r="E11" s="348">
        <v>42381</v>
      </c>
      <c r="F11" s="118" t="s">
        <v>1499</v>
      </c>
      <c r="G11" s="118" t="s">
        <v>1659</v>
      </c>
      <c r="H11" s="118"/>
      <c r="I11" s="352" t="s">
        <v>2257</v>
      </c>
      <c r="J11" s="353" t="s">
        <v>1748</v>
      </c>
      <c r="K11" s="349">
        <v>52</v>
      </c>
      <c r="L11" s="203" t="s">
        <v>1749</v>
      </c>
      <c r="M11" s="356" t="s">
        <v>1750</v>
      </c>
      <c r="N11" s="211" t="s">
        <v>1751</v>
      </c>
      <c r="O11" s="350" t="s">
        <v>1752</v>
      </c>
      <c r="P11" s="33" t="s">
        <v>1753</v>
      </c>
      <c r="Q11" s="289" t="s">
        <v>1480</v>
      </c>
      <c r="R11" s="351" t="s">
        <v>1481</v>
      </c>
      <c r="S11" s="48"/>
      <c r="T11" s="49"/>
      <c r="U11" s="48"/>
      <c r="V11" s="193">
        <v>46</v>
      </c>
      <c r="W11" s="348">
        <v>42431</v>
      </c>
      <c r="X11" s="352" t="s">
        <v>1978</v>
      </c>
      <c r="Y11" s="352" t="s">
        <v>1979</v>
      </c>
      <c r="Z11" s="119">
        <v>900062917</v>
      </c>
      <c r="AA11" s="51" t="s">
        <v>1839</v>
      </c>
      <c r="AB11" s="349">
        <v>52816</v>
      </c>
      <c r="AC11" s="348">
        <v>42431</v>
      </c>
      <c r="AD11" s="29"/>
      <c r="AE11" s="163">
        <v>55000000</v>
      </c>
      <c r="AF11" s="50"/>
      <c r="AG11" s="50"/>
      <c r="AH11" s="50">
        <f t="shared" si="0"/>
        <v>55000000</v>
      </c>
      <c r="AI11" s="158" t="s">
        <v>22</v>
      </c>
      <c r="AJ11" s="158" t="s">
        <v>67</v>
      </c>
      <c r="AK11" s="158" t="s">
        <v>67</v>
      </c>
      <c r="AL11" s="158" t="s">
        <v>67</v>
      </c>
      <c r="AM11" s="348" t="s">
        <v>67</v>
      </c>
      <c r="AN11" s="348">
        <v>42431</v>
      </c>
      <c r="AO11" s="348"/>
      <c r="AP11" s="348">
        <v>42735</v>
      </c>
      <c r="AQ11" s="29">
        <f>AP11-AN11</f>
        <v>304</v>
      </c>
      <c r="AR11" s="29"/>
      <c r="AS11" s="352"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806"/>
      <c r="CV11" s="84">
        <f t="shared" si="14"/>
        <v>-50.657894736842103</v>
      </c>
      <c r="CW11" s="86" t="e">
        <f t="shared" si="15"/>
        <v>#REF!</v>
      </c>
    </row>
    <row r="12" spans="1:126" s="52" customFormat="1" ht="78.75" hidden="1" customHeight="1" x14ac:dyDescent="0.25">
      <c r="A12" s="354">
        <f t="shared" si="8"/>
        <v>3</v>
      </c>
      <c r="B12" s="44" t="s">
        <v>1489</v>
      </c>
      <c r="C12" s="278" t="s">
        <v>1490</v>
      </c>
      <c r="D12" s="202" t="s">
        <v>1498</v>
      </c>
      <c r="E12" s="348">
        <v>42381</v>
      </c>
      <c r="F12" s="118" t="s">
        <v>1499</v>
      </c>
      <c r="G12" s="45" t="s">
        <v>1525</v>
      </c>
      <c r="H12" s="45"/>
      <c r="I12" s="46" t="s">
        <v>2303</v>
      </c>
      <c r="J12" s="353" t="s">
        <v>2642</v>
      </c>
      <c r="K12" s="354">
        <v>3</v>
      </c>
      <c r="L12" s="47">
        <v>801116</v>
      </c>
      <c r="M12" s="185" t="s">
        <v>1479</v>
      </c>
      <c r="N12" s="163">
        <v>40250000</v>
      </c>
      <c r="O12" s="350" t="s">
        <v>1506</v>
      </c>
      <c r="P12" s="33" t="s">
        <v>1487</v>
      </c>
      <c r="Q12" s="289" t="s">
        <v>1480</v>
      </c>
      <c r="R12" s="351" t="s">
        <v>1481</v>
      </c>
      <c r="S12" s="48"/>
      <c r="T12" s="49"/>
      <c r="U12" s="48"/>
      <c r="V12" s="193">
        <v>3</v>
      </c>
      <c r="W12" s="348">
        <v>42382</v>
      </c>
      <c r="X12" s="352" t="s">
        <v>1484</v>
      </c>
      <c r="Y12" s="367" t="s">
        <v>1500</v>
      </c>
      <c r="Z12" s="115">
        <v>1020751323</v>
      </c>
      <c r="AA12" s="51"/>
      <c r="AB12" s="349">
        <v>13516</v>
      </c>
      <c r="AC12" s="348">
        <v>42382</v>
      </c>
      <c r="AD12" s="368">
        <v>3500000</v>
      </c>
      <c r="AE12" s="163">
        <v>40250000</v>
      </c>
      <c r="AF12" s="50"/>
      <c r="AG12" s="50"/>
      <c r="AH12" s="369">
        <f t="shared" si="0"/>
        <v>40250000</v>
      </c>
      <c r="AI12" s="158" t="s">
        <v>22</v>
      </c>
      <c r="AJ12" s="158" t="s">
        <v>67</v>
      </c>
      <c r="AK12" s="158" t="s">
        <v>67</v>
      </c>
      <c r="AL12" s="158" t="s">
        <v>67</v>
      </c>
      <c r="AM12" s="348" t="s">
        <v>67</v>
      </c>
      <c r="AN12" s="348">
        <v>42382</v>
      </c>
      <c r="AO12" s="348"/>
      <c r="AP12" s="348">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806"/>
      <c r="CV12" s="84">
        <f t="shared" si="14"/>
        <v>-30.085959885386821</v>
      </c>
      <c r="CW12" s="86" t="e">
        <f t="shared" si="15"/>
        <v>#REF!</v>
      </c>
      <c r="DV12" s="362"/>
    </row>
    <row r="13" spans="1:126" s="52" customFormat="1" ht="57" hidden="1" customHeight="1" x14ac:dyDescent="0.25">
      <c r="A13" s="354" t="str">
        <f t="shared" si="8"/>
        <v>12</v>
      </c>
      <c r="B13" s="44" t="s">
        <v>1888</v>
      </c>
      <c r="C13" s="278" t="s">
        <v>1630</v>
      </c>
      <c r="D13" s="202" t="s">
        <v>1501</v>
      </c>
      <c r="E13" s="348">
        <v>42381</v>
      </c>
      <c r="F13" s="118" t="s">
        <v>1499</v>
      </c>
      <c r="G13" s="45" t="s">
        <v>1525</v>
      </c>
      <c r="H13" s="45"/>
      <c r="I13" s="46" t="s">
        <v>1908</v>
      </c>
      <c r="J13" s="353" t="s">
        <v>1633</v>
      </c>
      <c r="K13" s="349">
        <v>208</v>
      </c>
      <c r="L13" s="47">
        <v>801015</v>
      </c>
      <c r="M13" s="185" t="s">
        <v>1614</v>
      </c>
      <c r="N13" s="163">
        <v>77000000</v>
      </c>
      <c r="O13" s="350" t="s">
        <v>1631</v>
      </c>
      <c r="P13" s="33" t="s">
        <v>1487</v>
      </c>
      <c r="Q13" s="289" t="s">
        <v>1480</v>
      </c>
      <c r="R13" s="351" t="s">
        <v>1481</v>
      </c>
      <c r="S13" s="48"/>
      <c r="T13" s="49"/>
      <c r="U13" s="48"/>
      <c r="V13" s="193" t="s">
        <v>1502</v>
      </c>
      <c r="W13" s="348">
        <v>42388</v>
      </c>
      <c r="X13" s="352" t="s">
        <v>1484</v>
      </c>
      <c r="Y13" s="367" t="s">
        <v>1632</v>
      </c>
      <c r="Z13" s="115">
        <v>77177212</v>
      </c>
      <c r="AA13" s="51"/>
      <c r="AB13" s="349">
        <v>21216</v>
      </c>
      <c r="AC13" s="348">
        <v>42388</v>
      </c>
      <c r="AD13" s="370">
        <v>7000000</v>
      </c>
      <c r="AE13" s="163">
        <v>77000000</v>
      </c>
      <c r="AF13" s="50"/>
      <c r="AG13" s="50"/>
      <c r="AH13" s="369">
        <f t="shared" si="0"/>
        <v>77000000</v>
      </c>
      <c r="AI13" s="158" t="s">
        <v>22</v>
      </c>
      <c r="AJ13" s="158" t="s">
        <v>67</v>
      </c>
      <c r="AK13" s="158" t="s">
        <v>67</v>
      </c>
      <c r="AL13" s="158" t="s">
        <v>67</v>
      </c>
      <c r="AM13" s="348" t="s">
        <v>67</v>
      </c>
      <c r="AN13" s="348">
        <v>42388</v>
      </c>
      <c r="AO13" s="348"/>
      <c r="AP13" s="348">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806"/>
      <c r="CV13" s="84">
        <f t="shared" si="14"/>
        <v>-33.233532934131738</v>
      </c>
      <c r="CW13" s="86" t="e">
        <f t="shared" si="15"/>
        <v>#REF!</v>
      </c>
      <c r="DV13" s="362"/>
    </row>
    <row r="14" spans="1:126" s="52" customFormat="1" ht="74.25" hidden="1" customHeight="1" x14ac:dyDescent="0.2">
      <c r="A14" s="354">
        <f t="shared" si="8"/>
        <v>5</v>
      </c>
      <c r="B14" s="44" t="s">
        <v>1609</v>
      </c>
      <c r="C14" s="278" t="s">
        <v>1676</v>
      </c>
      <c r="D14" s="202" t="s">
        <v>1502</v>
      </c>
      <c r="E14" s="348">
        <v>42382</v>
      </c>
      <c r="F14" s="118" t="s">
        <v>1499</v>
      </c>
      <c r="G14" s="45" t="s">
        <v>1525</v>
      </c>
      <c r="H14" s="45"/>
      <c r="I14" s="359" t="s">
        <v>2257</v>
      </c>
      <c r="J14" s="353" t="s">
        <v>1677</v>
      </c>
      <c r="K14" s="349">
        <v>199</v>
      </c>
      <c r="L14" s="47">
        <v>801116</v>
      </c>
      <c r="M14" s="210" t="s">
        <v>1674</v>
      </c>
      <c r="N14" s="163">
        <v>31500000</v>
      </c>
      <c r="O14" s="350" t="s">
        <v>1678</v>
      </c>
      <c r="P14" s="33" t="s">
        <v>1487</v>
      </c>
      <c r="Q14" s="289" t="s">
        <v>1480</v>
      </c>
      <c r="R14" s="351" t="s">
        <v>1481</v>
      </c>
      <c r="S14" s="48"/>
      <c r="T14" s="49"/>
      <c r="U14" s="48"/>
      <c r="V14" s="193">
        <v>5</v>
      </c>
      <c r="W14" s="348">
        <v>42383</v>
      </c>
      <c r="X14" s="352" t="s">
        <v>1484</v>
      </c>
      <c r="Y14" s="367" t="s">
        <v>1679</v>
      </c>
      <c r="Z14" s="115">
        <v>1049617134</v>
      </c>
      <c r="AA14" s="51"/>
      <c r="AB14" s="349">
        <v>16816</v>
      </c>
      <c r="AC14" s="348">
        <v>42383</v>
      </c>
      <c r="AD14" s="370">
        <v>3500000</v>
      </c>
      <c r="AE14" s="158">
        <v>31500000</v>
      </c>
      <c r="AF14" s="50"/>
      <c r="AG14" s="50"/>
      <c r="AH14" s="369">
        <f t="shared" si="0"/>
        <v>31500000</v>
      </c>
      <c r="AI14" s="158" t="s">
        <v>22</v>
      </c>
      <c r="AJ14" s="158" t="s">
        <v>67</v>
      </c>
      <c r="AK14" s="158" t="s">
        <v>67</v>
      </c>
      <c r="AL14" s="158" t="s">
        <v>67</v>
      </c>
      <c r="AM14" s="348" t="s">
        <v>67</v>
      </c>
      <c r="AN14" s="348">
        <v>42383</v>
      </c>
      <c r="AO14" s="348"/>
      <c r="AP14" s="348">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806"/>
      <c r="CV14" s="84">
        <f t="shared" si="14"/>
        <v>-38.686131386861319</v>
      </c>
      <c r="CW14" s="86" t="e">
        <f t="shared" si="15"/>
        <v>#REF!</v>
      </c>
      <c r="DV14" s="362"/>
    </row>
    <row r="15" spans="1:126" s="52" customFormat="1" ht="76.5" hidden="1" x14ac:dyDescent="0.25">
      <c r="A15" s="354">
        <f t="shared" si="8"/>
        <v>15</v>
      </c>
      <c r="B15" s="44" t="s">
        <v>1609</v>
      </c>
      <c r="C15" s="278" t="s">
        <v>1680</v>
      </c>
      <c r="D15" s="202" t="s">
        <v>1503</v>
      </c>
      <c r="E15" s="348">
        <v>42382</v>
      </c>
      <c r="F15" s="118" t="s">
        <v>1499</v>
      </c>
      <c r="G15" s="45" t="s">
        <v>1525</v>
      </c>
      <c r="H15" s="45"/>
      <c r="I15" s="46" t="s">
        <v>1908</v>
      </c>
      <c r="J15" s="353" t="s">
        <v>1681</v>
      </c>
      <c r="K15" s="354">
        <v>209</v>
      </c>
      <c r="L15" s="47">
        <v>801217</v>
      </c>
      <c r="M15" s="185" t="s">
        <v>1682</v>
      </c>
      <c r="N15" s="163">
        <v>38500000</v>
      </c>
      <c r="O15" s="350" t="s">
        <v>1683</v>
      </c>
      <c r="P15" s="33" t="s">
        <v>1487</v>
      </c>
      <c r="Q15" s="289" t="s">
        <v>1480</v>
      </c>
      <c r="R15" s="351" t="s">
        <v>1481</v>
      </c>
      <c r="S15" s="48"/>
      <c r="T15" s="49"/>
      <c r="U15" s="48"/>
      <c r="V15" s="193">
        <v>15</v>
      </c>
      <c r="W15" s="348">
        <v>42389</v>
      </c>
      <c r="X15" s="352" t="s">
        <v>1484</v>
      </c>
      <c r="Y15" s="367" t="s">
        <v>1684</v>
      </c>
      <c r="Z15" s="115">
        <v>79262899</v>
      </c>
      <c r="AA15" s="51"/>
      <c r="AB15" s="349">
        <v>24416</v>
      </c>
      <c r="AC15" s="348">
        <v>42389</v>
      </c>
      <c r="AD15" s="370">
        <v>3500000</v>
      </c>
      <c r="AE15" s="163">
        <v>38500000</v>
      </c>
      <c r="AF15" s="50"/>
      <c r="AG15" s="50"/>
      <c r="AH15" s="369">
        <f t="shared" si="0"/>
        <v>38500000</v>
      </c>
      <c r="AI15" s="158" t="s">
        <v>22</v>
      </c>
      <c r="AJ15" s="158" t="s">
        <v>67</v>
      </c>
      <c r="AK15" s="158" t="s">
        <v>67</v>
      </c>
      <c r="AL15" s="158" t="s">
        <v>67</v>
      </c>
      <c r="AM15" s="348" t="s">
        <v>67</v>
      </c>
      <c r="AN15" s="348">
        <v>42389</v>
      </c>
      <c r="AO15" s="348"/>
      <c r="AP15" s="348">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806"/>
      <c r="CV15" s="84">
        <f t="shared" si="14"/>
        <v>-33.432835820895527</v>
      </c>
      <c r="CW15" s="86" t="e">
        <f t="shared" si="15"/>
        <v>#REF!</v>
      </c>
      <c r="DV15" s="362"/>
    </row>
    <row r="16" spans="1:126" s="52" customFormat="1" ht="89.25" hidden="1" x14ac:dyDescent="0.25">
      <c r="A16" s="354">
        <f t="shared" si="8"/>
        <v>10</v>
      </c>
      <c r="B16" s="44" t="s">
        <v>1609</v>
      </c>
      <c r="C16" s="278" t="s">
        <v>1685</v>
      </c>
      <c r="D16" s="202" t="s">
        <v>1504</v>
      </c>
      <c r="E16" s="348">
        <v>42382</v>
      </c>
      <c r="F16" s="118" t="s">
        <v>1499</v>
      </c>
      <c r="G16" s="118" t="s">
        <v>1546</v>
      </c>
      <c r="H16" s="118"/>
      <c r="I16" s="352" t="s">
        <v>2257</v>
      </c>
      <c r="J16" s="353" t="s">
        <v>1687</v>
      </c>
      <c r="K16" s="349">
        <v>54</v>
      </c>
      <c r="L16" s="47">
        <v>801315</v>
      </c>
      <c r="M16" s="185" t="s">
        <v>1682</v>
      </c>
      <c r="N16" s="163">
        <v>9395760</v>
      </c>
      <c r="O16" s="350" t="s">
        <v>1688</v>
      </c>
      <c r="P16" s="33" t="s">
        <v>1550</v>
      </c>
      <c r="Q16" s="289" t="s">
        <v>1480</v>
      </c>
      <c r="R16" s="351" t="s">
        <v>1481</v>
      </c>
      <c r="S16" s="48"/>
      <c r="T16" s="49"/>
      <c r="U16" s="48"/>
      <c r="V16" s="193">
        <v>10</v>
      </c>
      <c r="W16" s="348">
        <v>42384</v>
      </c>
      <c r="X16" s="352" t="s">
        <v>1689</v>
      </c>
      <c r="Y16" s="352" t="s">
        <v>1690</v>
      </c>
      <c r="Z16" s="115">
        <v>98324134</v>
      </c>
      <c r="AA16" s="51"/>
      <c r="AB16" s="349">
        <v>18516</v>
      </c>
      <c r="AC16" s="348">
        <v>42384</v>
      </c>
      <c r="AD16" s="29">
        <v>854160</v>
      </c>
      <c r="AE16" s="163">
        <v>9395760</v>
      </c>
      <c r="AF16" s="50"/>
      <c r="AG16" s="50"/>
      <c r="AH16" s="50">
        <f t="shared" si="0"/>
        <v>9395760</v>
      </c>
      <c r="AI16" s="158" t="s">
        <v>22</v>
      </c>
      <c r="AJ16" s="158" t="s">
        <v>67</v>
      </c>
      <c r="AK16" s="158" t="s">
        <v>67</v>
      </c>
      <c r="AL16" s="158" t="s">
        <v>67</v>
      </c>
      <c r="AM16" s="348" t="s">
        <v>67</v>
      </c>
      <c r="AN16" s="348">
        <v>42384</v>
      </c>
      <c r="AO16" s="348"/>
      <c r="AP16" s="348">
        <v>42719</v>
      </c>
      <c r="AQ16" s="29">
        <f t="shared" si="9"/>
        <v>335</v>
      </c>
      <c r="AR16" s="29"/>
      <c r="AS16" s="352"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806"/>
      <c r="CV16" s="84">
        <f t="shared" si="14"/>
        <v>-31.940298507462689</v>
      </c>
      <c r="CW16" s="86" t="e">
        <f t="shared" si="15"/>
        <v>#REF!</v>
      </c>
    </row>
    <row r="17" spans="1:126" s="52" customFormat="1" ht="81" hidden="1" customHeight="1" x14ac:dyDescent="0.25">
      <c r="A17" s="354">
        <f t="shared" si="8"/>
        <v>4</v>
      </c>
      <c r="B17" s="44" t="s">
        <v>1489</v>
      </c>
      <c r="C17" s="278" t="s">
        <v>1774</v>
      </c>
      <c r="D17" s="202" t="s">
        <v>1505</v>
      </c>
      <c r="E17" s="348">
        <v>42382</v>
      </c>
      <c r="F17" s="118" t="s">
        <v>1499</v>
      </c>
      <c r="G17" s="45" t="s">
        <v>1525</v>
      </c>
      <c r="H17" s="45"/>
      <c r="I17" s="359" t="s">
        <v>2257</v>
      </c>
      <c r="J17" s="353" t="s">
        <v>1607</v>
      </c>
      <c r="K17" s="349">
        <v>198</v>
      </c>
      <c r="L17" s="47">
        <v>801116</v>
      </c>
      <c r="M17" s="185" t="s">
        <v>1479</v>
      </c>
      <c r="N17" s="163">
        <v>40250000</v>
      </c>
      <c r="O17" s="350" t="s">
        <v>1507</v>
      </c>
      <c r="P17" s="33" t="s">
        <v>1487</v>
      </c>
      <c r="Q17" s="289" t="s">
        <v>1480</v>
      </c>
      <c r="R17" s="351" t="s">
        <v>1481</v>
      </c>
      <c r="S17" s="48"/>
      <c r="T17" s="49"/>
      <c r="U17" s="48"/>
      <c r="V17" s="193">
        <v>4</v>
      </c>
      <c r="W17" s="348">
        <v>42382</v>
      </c>
      <c r="X17" s="352" t="s">
        <v>1484</v>
      </c>
      <c r="Y17" s="367" t="s">
        <v>1508</v>
      </c>
      <c r="Z17" s="115">
        <v>1015435352</v>
      </c>
      <c r="AA17" s="51"/>
      <c r="AB17" s="349">
        <v>14316</v>
      </c>
      <c r="AC17" s="348">
        <v>42382</v>
      </c>
      <c r="AD17" s="368">
        <v>3500000</v>
      </c>
      <c r="AE17" s="163">
        <v>40250000</v>
      </c>
      <c r="AF17" s="50"/>
      <c r="AG17" s="50"/>
      <c r="AH17" s="369">
        <f t="shared" si="0"/>
        <v>40250000</v>
      </c>
      <c r="AI17" s="158" t="s">
        <v>22</v>
      </c>
      <c r="AJ17" s="158" t="s">
        <v>67</v>
      </c>
      <c r="AK17" s="158" t="s">
        <v>67</v>
      </c>
      <c r="AL17" s="158" t="s">
        <v>67</v>
      </c>
      <c r="AM17" s="348" t="s">
        <v>67</v>
      </c>
      <c r="AN17" s="348">
        <v>42382</v>
      </c>
      <c r="AO17" s="348"/>
      <c r="AP17" s="348">
        <v>42731</v>
      </c>
      <c r="AQ17" s="29">
        <f t="shared" si="9"/>
        <v>349</v>
      </c>
      <c r="AR17" s="29"/>
      <c r="AS17" s="352"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806"/>
      <c r="CV17" s="84">
        <f t="shared" si="14"/>
        <v>-30.085959885386821</v>
      </c>
      <c r="CW17" s="86" t="e">
        <f t="shared" si="15"/>
        <v>#REF!</v>
      </c>
      <c r="DV17" s="362"/>
    </row>
    <row r="18" spans="1:126" s="52" customFormat="1" ht="76.5" hidden="1" x14ac:dyDescent="0.25">
      <c r="A18" s="354">
        <f t="shared" si="8"/>
        <v>28</v>
      </c>
      <c r="B18" s="44" t="s">
        <v>1609</v>
      </c>
      <c r="C18" s="278" t="s">
        <v>1692</v>
      </c>
      <c r="D18" s="202" t="s">
        <v>1517</v>
      </c>
      <c r="E18" s="348">
        <v>42382</v>
      </c>
      <c r="F18" s="118" t="s">
        <v>1499</v>
      </c>
      <c r="G18" s="118" t="s">
        <v>1546</v>
      </c>
      <c r="H18" s="118"/>
      <c r="I18" s="30" t="s">
        <v>2257</v>
      </c>
      <c r="J18" s="353" t="s">
        <v>1693</v>
      </c>
      <c r="K18" s="354">
        <v>153</v>
      </c>
      <c r="L18" s="47">
        <v>801315</v>
      </c>
      <c r="M18" s="356" t="s">
        <v>1694</v>
      </c>
      <c r="N18" s="163">
        <v>66000000</v>
      </c>
      <c r="O18" s="350" t="s">
        <v>1695</v>
      </c>
      <c r="P18" s="33" t="s">
        <v>1550</v>
      </c>
      <c r="Q18" s="289" t="s">
        <v>1480</v>
      </c>
      <c r="R18" s="351" t="s">
        <v>1481</v>
      </c>
      <c r="S18" s="48"/>
      <c r="T18" s="49"/>
      <c r="U18" s="48"/>
      <c r="V18" s="193">
        <v>28</v>
      </c>
      <c r="W18" s="348">
        <v>42401</v>
      </c>
      <c r="X18" s="352" t="s">
        <v>1696</v>
      </c>
      <c r="Y18" s="352" t="s">
        <v>1697</v>
      </c>
      <c r="Z18" s="115">
        <v>825001598</v>
      </c>
      <c r="AA18" s="51" t="s">
        <v>1578</v>
      </c>
      <c r="AB18" s="349">
        <v>34516</v>
      </c>
      <c r="AC18" s="348">
        <v>42401</v>
      </c>
      <c r="AD18" s="29">
        <v>600000</v>
      </c>
      <c r="AE18" s="163">
        <v>6600000</v>
      </c>
      <c r="AF18" s="50"/>
      <c r="AG18" s="50"/>
      <c r="AH18" s="50">
        <f t="shared" si="0"/>
        <v>6600000</v>
      </c>
      <c r="AI18" s="158" t="s">
        <v>22</v>
      </c>
      <c r="AJ18" s="158" t="s">
        <v>67</v>
      </c>
      <c r="AK18" s="158" t="s">
        <v>67</v>
      </c>
      <c r="AL18" s="158" t="s">
        <v>67</v>
      </c>
      <c r="AM18" s="348" t="s">
        <v>67</v>
      </c>
      <c r="AN18" s="348">
        <v>42401</v>
      </c>
      <c r="AO18" s="348"/>
      <c r="AP18" s="348">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806"/>
      <c r="CV18" s="84">
        <f t="shared" si="14"/>
        <v>-33.879781420765028</v>
      </c>
      <c r="CW18" s="86" t="e">
        <f t="shared" si="15"/>
        <v>#REF!</v>
      </c>
    </row>
    <row r="19" spans="1:126" s="52" customFormat="1" ht="76.5" hidden="1" x14ac:dyDescent="0.25">
      <c r="A19" s="354">
        <f t="shared" si="8"/>
        <v>8</v>
      </c>
      <c r="B19" s="44" t="s">
        <v>1489</v>
      </c>
      <c r="C19" s="278" t="s">
        <v>1521</v>
      </c>
      <c r="D19" s="212">
        <v>17</v>
      </c>
      <c r="E19" s="348">
        <v>42382</v>
      </c>
      <c r="F19" s="118" t="s">
        <v>1499</v>
      </c>
      <c r="G19" s="45" t="s">
        <v>1525</v>
      </c>
      <c r="H19" s="45"/>
      <c r="I19" s="46" t="s">
        <v>1908</v>
      </c>
      <c r="J19" s="353" t="s">
        <v>1518</v>
      </c>
      <c r="K19" s="349">
        <v>211</v>
      </c>
      <c r="L19" s="47">
        <v>801116</v>
      </c>
      <c r="M19" s="185" t="s">
        <v>1479</v>
      </c>
      <c r="N19" s="163">
        <v>38500000</v>
      </c>
      <c r="O19" s="350" t="s">
        <v>1519</v>
      </c>
      <c r="P19" s="33" t="s">
        <v>1487</v>
      </c>
      <c r="Q19" s="289" t="s">
        <v>1480</v>
      </c>
      <c r="R19" s="351" t="s">
        <v>1481</v>
      </c>
      <c r="S19" s="48"/>
      <c r="T19" s="49"/>
      <c r="U19" s="48"/>
      <c r="V19" s="193">
        <v>8</v>
      </c>
      <c r="W19" s="348">
        <v>42383</v>
      </c>
      <c r="X19" s="352" t="s">
        <v>1484</v>
      </c>
      <c r="Y19" s="367" t="s">
        <v>1520</v>
      </c>
      <c r="Z19" s="115">
        <v>93366585</v>
      </c>
      <c r="AA19" s="51"/>
      <c r="AB19" s="349">
        <v>17116</v>
      </c>
      <c r="AC19" s="348">
        <v>42383</v>
      </c>
      <c r="AD19" s="368">
        <v>3500000</v>
      </c>
      <c r="AE19" s="163">
        <v>38500000</v>
      </c>
      <c r="AF19" s="50"/>
      <c r="AG19" s="50"/>
      <c r="AH19" s="369">
        <f t="shared" si="0"/>
        <v>38500000</v>
      </c>
      <c r="AI19" s="158" t="s">
        <v>22</v>
      </c>
      <c r="AJ19" s="158" t="s">
        <v>67</v>
      </c>
      <c r="AK19" s="158" t="s">
        <v>67</v>
      </c>
      <c r="AL19" s="158" t="s">
        <v>67</v>
      </c>
      <c r="AM19" s="348" t="s">
        <v>67</v>
      </c>
      <c r="AN19" s="348">
        <v>42383</v>
      </c>
      <c r="AO19" s="348"/>
      <c r="AP19" s="348">
        <v>42717</v>
      </c>
      <c r="AQ19" s="29">
        <f t="shared" si="9"/>
        <v>334</v>
      </c>
      <c r="AR19" s="29"/>
      <c r="AS19" s="352"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806"/>
      <c r="CV19" s="84">
        <f t="shared" si="14"/>
        <v>-31.736526946107784</v>
      </c>
      <c r="CW19" s="86" t="e">
        <f t="shared" si="15"/>
        <v>#REF!</v>
      </c>
      <c r="DV19" s="362"/>
    </row>
    <row r="20" spans="1:126" s="52" customFormat="1" ht="62.25" hidden="1" customHeight="1" x14ac:dyDescent="0.25">
      <c r="A20" s="354">
        <f t="shared" si="8"/>
        <v>11</v>
      </c>
      <c r="B20" s="44" t="s">
        <v>1609</v>
      </c>
      <c r="C20" s="278" t="s">
        <v>1698</v>
      </c>
      <c r="D20" s="202" t="s">
        <v>1533</v>
      </c>
      <c r="E20" s="348">
        <v>42382</v>
      </c>
      <c r="F20" s="118" t="s">
        <v>1499</v>
      </c>
      <c r="G20" s="45" t="s">
        <v>1525</v>
      </c>
      <c r="H20" s="45"/>
      <c r="I20" s="46" t="s">
        <v>1908</v>
      </c>
      <c r="J20" s="353" t="s">
        <v>1699</v>
      </c>
      <c r="K20" s="349">
        <v>213</v>
      </c>
      <c r="L20" s="47">
        <v>801116</v>
      </c>
      <c r="M20" s="185" t="s">
        <v>1479</v>
      </c>
      <c r="N20" s="163">
        <v>30800000</v>
      </c>
      <c r="O20" s="350" t="s">
        <v>1700</v>
      </c>
      <c r="P20" s="33" t="s">
        <v>1487</v>
      </c>
      <c r="Q20" s="289" t="s">
        <v>1480</v>
      </c>
      <c r="R20" s="351" t="s">
        <v>1481</v>
      </c>
      <c r="S20" s="48"/>
      <c r="T20" s="49"/>
      <c r="U20" s="48"/>
      <c r="V20" s="193">
        <v>11</v>
      </c>
      <c r="W20" s="348">
        <v>42387</v>
      </c>
      <c r="X20" s="352" t="s">
        <v>1484</v>
      </c>
      <c r="Y20" s="367" t="s">
        <v>1701</v>
      </c>
      <c r="Z20" s="213">
        <v>1018450312</v>
      </c>
      <c r="AA20" s="51"/>
      <c r="AB20" s="181">
        <v>20016</v>
      </c>
      <c r="AC20" s="348">
        <v>42387</v>
      </c>
      <c r="AD20" s="368">
        <v>30800000</v>
      </c>
      <c r="AE20" s="163">
        <v>2800000</v>
      </c>
      <c r="AF20" s="50"/>
      <c r="AG20" s="50"/>
      <c r="AH20" s="369">
        <f t="shared" si="0"/>
        <v>2800000</v>
      </c>
      <c r="AI20" s="158" t="s">
        <v>22</v>
      </c>
      <c r="AJ20" s="158" t="s">
        <v>67</v>
      </c>
      <c r="AK20" s="158" t="s">
        <v>67</v>
      </c>
      <c r="AL20" s="158" t="s">
        <v>67</v>
      </c>
      <c r="AM20" s="348" t="s">
        <v>67</v>
      </c>
      <c r="AN20" s="348">
        <v>42387</v>
      </c>
      <c r="AO20" s="348"/>
      <c r="AP20" s="348">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806"/>
      <c r="CV20" s="84">
        <f t="shared" si="14"/>
        <v>-32.835820895522389</v>
      </c>
      <c r="CW20" s="86"/>
      <c r="DV20" s="362"/>
    </row>
    <row r="21" spans="1:126" s="52" customFormat="1" ht="76.5" hidden="1" customHeight="1" x14ac:dyDescent="0.25">
      <c r="A21" s="354">
        <f t="shared" si="8"/>
        <v>14</v>
      </c>
      <c r="B21" s="44" t="s">
        <v>1609</v>
      </c>
      <c r="C21" s="278" t="s">
        <v>1702</v>
      </c>
      <c r="D21" s="202" t="s">
        <v>1534</v>
      </c>
      <c r="E21" s="348">
        <v>42382</v>
      </c>
      <c r="F21" s="118" t="s">
        <v>1499</v>
      </c>
      <c r="G21" s="45" t="s">
        <v>1525</v>
      </c>
      <c r="H21" s="45"/>
      <c r="I21" s="359" t="s">
        <v>2303</v>
      </c>
      <c r="J21" s="353" t="s">
        <v>1703</v>
      </c>
      <c r="K21" s="349">
        <v>4</v>
      </c>
      <c r="L21" s="47">
        <v>801116</v>
      </c>
      <c r="M21" s="185" t="s">
        <v>1479</v>
      </c>
      <c r="N21" s="163">
        <v>66000000</v>
      </c>
      <c r="O21" s="350" t="s">
        <v>1704</v>
      </c>
      <c r="P21" s="33" t="s">
        <v>1487</v>
      </c>
      <c r="Q21" s="289" t="s">
        <v>1480</v>
      </c>
      <c r="R21" s="351" t="s">
        <v>1481</v>
      </c>
      <c r="S21" s="48"/>
      <c r="T21" s="49"/>
      <c r="U21" s="48"/>
      <c r="V21" s="193">
        <v>14</v>
      </c>
      <c r="W21" s="348">
        <v>42389</v>
      </c>
      <c r="X21" s="352" t="s">
        <v>1484</v>
      </c>
      <c r="Y21" s="367" t="s">
        <v>1705</v>
      </c>
      <c r="Z21" s="213">
        <v>72220515</v>
      </c>
      <c r="AA21" s="51"/>
      <c r="AB21" s="181">
        <v>21816</v>
      </c>
      <c r="AC21" s="348">
        <v>42389</v>
      </c>
      <c r="AD21" s="368">
        <v>6000000</v>
      </c>
      <c r="AE21" s="163">
        <v>66000000</v>
      </c>
      <c r="AF21" s="50"/>
      <c r="AG21" s="50"/>
      <c r="AH21" s="369">
        <f t="shared" si="0"/>
        <v>66000000</v>
      </c>
      <c r="AI21" s="158" t="s">
        <v>22</v>
      </c>
      <c r="AJ21" s="158" t="s">
        <v>67</v>
      </c>
      <c r="AK21" s="158" t="s">
        <v>67</v>
      </c>
      <c r="AL21" s="158" t="s">
        <v>67</v>
      </c>
      <c r="AM21" s="348" t="s">
        <v>67</v>
      </c>
      <c r="AN21" s="348">
        <v>42389</v>
      </c>
      <c r="AO21" s="348"/>
      <c r="AP21" s="348">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806"/>
      <c r="CV21" s="84">
        <f t="shared" si="14"/>
        <v>-33.432835820895527</v>
      </c>
      <c r="CW21" s="86"/>
      <c r="DV21" s="362"/>
    </row>
    <row r="22" spans="1:126" s="52" customFormat="1" ht="63.75" hidden="1" x14ac:dyDescent="0.25">
      <c r="A22" s="354">
        <f t="shared" si="8"/>
        <v>13</v>
      </c>
      <c r="B22" s="44" t="s">
        <v>1609</v>
      </c>
      <c r="C22" s="278" t="s">
        <v>1706</v>
      </c>
      <c r="D22" s="202" t="s">
        <v>1535</v>
      </c>
      <c r="E22" s="348">
        <v>42382</v>
      </c>
      <c r="F22" s="118" t="s">
        <v>1499</v>
      </c>
      <c r="G22" s="45" t="s">
        <v>1525</v>
      </c>
      <c r="H22" s="45"/>
      <c r="I22" s="46" t="s">
        <v>1908</v>
      </c>
      <c r="J22" s="353" t="s">
        <v>1707</v>
      </c>
      <c r="K22" s="349">
        <v>214</v>
      </c>
      <c r="L22" s="47">
        <v>801217</v>
      </c>
      <c r="M22" s="185" t="s">
        <v>1674</v>
      </c>
      <c r="N22" s="163">
        <v>55000000</v>
      </c>
      <c r="O22" s="350" t="s">
        <v>1708</v>
      </c>
      <c r="P22" s="33" t="s">
        <v>1487</v>
      </c>
      <c r="Q22" s="289" t="s">
        <v>1480</v>
      </c>
      <c r="R22" s="351" t="s">
        <v>1481</v>
      </c>
      <c r="S22" s="48"/>
      <c r="T22" s="49"/>
      <c r="U22" s="48"/>
      <c r="V22" s="193">
        <v>13</v>
      </c>
      <c r="W22" s="348">
        <v>42388</v>
      </c>
      <c r="X22" s="352" t="s">
        <v>1484</v>
      </c>
      <c r="Y22" s="367" t="s">
        <v>696</v>
      </c>
      <c r="Z22" s="213">
        <v>52258308</v>
      </c>
      <c r="AA22" s="51"/>
      <c r="AB22" s="349">
        <v>21316</v>
      </c>
      <c r="AC22" s="348">
        <v>42388</v>
      </c>
      <c r="AD22" s="368">
        <v>5000000</v>
      </c>
      <c r="AE22" s="163">
        <v>55000000</v>
      </c>
      <c r="AF22" s="50"/>
      <c r="AG22" s="50"/>
      <c r="AH22" s="369">
        <f t="shared" si="0"/>
        <v>55000000</v>
      </c>
      <c r="AI22" s="158" t="s">
        <v>22</v>
      </c>
      <c r="AJ22" s="158" t="s">
        <v>67</v>
      </c>
      <c r="AK22" s="158" t="s">
        <v>67</v>
      </c>
      <c r="AL22" s="158" t="s">
        <v>67</v>
      </c>
      <c r="AM22" s="348" t="s">
        <v>67</v>
      </c>
      <c r="AN22" s="348">
        <v>42388</v>
      </c>
      <c r="AO22" s="348"/>
      <c r="AP22" s="348">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806"/>
      <c r="CV22" s="84">
        <f t="shared" si="14"/>
        <v>-33.134328358208954</v>
      </c>
      <c r="CW22" s="86"/>
      <c r="DV22" s="362"/>
    </row>
    <row r="23" spans="1:126" s="52" customFormat="1" ht="81.75" hidden="1" customHeight="1" x14ac:dyDescent="0.25">
      <c r="A23" s="354">
        <f t="shared" si="8"/>
        <v>18</v>
      </c>
      <c r="B23" s="44" t="s">
        <v>1489</v>
      </c>
      <c r="C23" s="278" t="s">
        <v>1566</v>
      </c>
      <c r="D23" s="202" t="s">
        <v>1536</v>
      </c>
      <c r="E23" s="348">
        <v>42383</v>
      </c>
      <c r="F23" s="118" t="s">
        <v>1499</v>
      </c>
      <c r="G23" s="45" t="s">
        <v>1525</v>
      </c>
      <c r="H23" s="45"/>
      <c r="I23" s="46" t="s">
        <v>1908</v>
      </c>
      <c r="J23" s="353" t="s">
        <v>1567</v>
      </c>
      <c r="K23" s="349">
        <v>201</v>
      </c>
      <c r="L23" s="47">
        <v>801116</v>
      </c>
      <c r="M23" s="185" t="s">
        <v>1479</v>
      </c>
      <c r="N23" s="163">
        <v>60000000</v>
      </c>
      <c r="O23" s="350" t="s">
        <v>1568</v>
      </c>
      <c r="P23" s="33" t="s">
        <v>1487</v>
      </c>
      <c r="Q23" s="289" t="s">
        <v>1480</v>
      </c>
      <c r="R23" s="351" t="s">
        <v>1481</v>
      </c>
      <c r="S23" s="48"/>
      <c r="T23" s="49"/>
      <c r="U23" s="48"/>
      <c r="V23" s="193">
        <v>18</v>
      </c>
      <c r="W23" s="348">
        <v>42390</v>
      </c>
      <c r="X23" s="352" t="s">
        <v>1484</v>
      </c>
      <c r="Y23" s="367" t="s">
        <v>1569</v>
      </c>
      <c r="Z23" s="115">
        <v>900265378</v>
      </c>
      <c r="AA23" s="51" t="s">
        <v>1570</v>
      </c>
      <c r="AB23" s="349">
        <v>25216</v>
      </c>
      <c r="AC23" s="348">
        <v>42390</v>
      </c>
      <c r="AD23" s="368">
        <v>6000000</v>
      </c>
      <c r="AE23" s="163">
        <v>60000000</v>
      </c>
      <c r="AF23" s="50"/>
      <c r="AG23" s="50"/>
      <c r="AH23" s="369">
        <f t="shared" si="0"/>
        <v>60000000</v>
      </c>
      <c r="AI23" s="158" t="s">
        <v>22</v>
      </c>
      <c r="AJ23" s="158" t="s">
        <v>67</v>
      </c>
      <c r="AK23" s="158" t="s">
        <v>67</v>
      </c>
      <c r="AL23" s="158" t="s">
        <v>67</v>
      </c>
      <c r="AM23" s="348" t="s">
        <v>67</v>
      </c>
      <c r="AN23" s="348">
        <v>42390</v>
      </c>
      <c r="AO23" s="348"/>
      <c r="AP23" s="348">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806"/>
      <c r="CV23" s="84"/>
      <c r="CW23" s="86"/>
      <c r="DV23" s="362"/>
    </row>
    <row r="24" spans="1:126" s="52" customFormat="1" ht="63.75" hidden="1" x14ac:dyDescent="0.25">
      <c r="A24" s="354">
        <f t="shared" si="8"/>
        <v>23</v>
      </c>
      <c r="B24" s="44" t="s">
        <v>1609</v>
      </c>
      <c r="C24" s="278" t="s">
        <v>1709</v>
      </c>
      <c r="D24" s="202" t="s">
        <v>1537</v>
      </c>
      <c r="E24" s="348">
        <v>42383</v>
      </c>
      <c r="F24" s="118" t="s">
        <v>1499</v>
      </c>
      <c r="G24" s="118" t="s">
        <v>1525</v>
      </c>
      <c r="H24" s="118"/>
      <c r="I24" s="352" t="s">
        <v>2257</v>
      </c>
      <c r="J24" s="353" t="s">
        <v>1711</v>
      </c>
      <c r="K24" s="349">
        <v>96</v>
      </c>
      <c r="L24" s="47">
        <v>721015</v>
      </c>
      <c r="M24" s="185" t="s">
        <v>1712</v>
      </c>
      <c r="N24" s="163">
        <v>25077855</v>
      </c>
      <c r="O24" s="350" t="s">
        <v>1713</v>
      </c>
      <c r="P24" s="33" t="s">
        <v>1714</v>
      </c>
      <c r="Q24" s="289" t="s">
        <v>1480</v>
      </c>
      <c r="R24" s="351" t="s">
        <v>1481</v>
      </c>
      <c r="S24" s="48"/>
      <c r="T24" s="49"/>
      <c r="U24" s="48"/>
      <c r="V24" s="193">
        <v>23</v>
      </c>
      <c r="W24" s="348">
        <v>42396</v>
      </c>
      <c r="X24" s="352" t="s">
        <v>1484</v>
      </c>
      <c r="Y24" s="46" t="s">
        <v>1715</v>
      </c>
      <c r="Z24" s="115">
        <v>900132012</v>
      </c>
      <c r="AA24" s="51" t="s">
        <v>1578</v>
      </c>
      <c r="AB24" s="349">
        <v>33716</v>
      </c>
      <c r="AC24" s="348">
        <v>42396</v>
      </c>
      <c r="AD24" s="88"/>
      <c r="AE24" s="163">
        <v>25077855</v>
      </c>
      <c r="AF24" s="50"/>
      <c r="AG24" s="50"/>
      <c r="AH24" s="50">
        <f t="shared" si="0"/>
        <v>25077855</v>
      </c>
      <c r="AI24" s="158" t="s">
        <v>1716</v>
      </c>
      <c r="AJ24" s="89" t="s">
        <v>1717</v>
      </c>
      <c r="AK24" s="89" t="s">
        <v>2442</v>
      </c>
      <c r="AL24" s="89" t="s">
        <v>2441</v>
      </c>
      <c r="AM24" s="348">
        <v>42416</v>
      </c>
      <c r="AN24" s="348">
        <v>42397</v>
      </c>
      <c r="AO24" s="348"/>
      <c r="AP24" s="348">
        <v>42735</v>
      </c>
      <c r="AQ24" s="29">
        <f t="shared" si="9"/>
        <v>338</v>
      </c>
      <c r="AR24" s="29"/>
      <c r="AS24" s="352"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806"/>
      <c r="CV24" s="84"/>
      <c r="CW24" s="86"/>
      <c r="DV24" s="50"/>
    </row>
    <row r="25" spans="1:126" s="52" customFormat="1" ht="89.25" hidden="1" x14ac:dyDescent="0.25">
      <c r="A25" s="354">
        <f t="shared" si="8"/>
        <v>16</v>
      </c>
      <c r="B25" s="44" t="s">
        <v>1888</v>
      </c>
      <c r="C25" s="278" t="s">
        <v>1634</v>
      </c>
      <c r="D25" s="202" t="s">
        <v>1538</v>
      </c>
      <c r="E25" s="348">
        <v>42383</v>
      </c>
      <c r="F25" s="118" t="s">
        <v>1499</v>
      </c>
      <c r="G25" s="45" t="s">
        <v>1525</v>
      </c>
      <c r="H25" s="45"/>
      <c r="I25" s="359" t="s">
        <v>2257</v>
      </c>
      <c r="J25" s="353" t="s">
        <v>1635</v>
      </c>
      <c r="K25" s="349">
        <v>229</v>
      </c>
      <c r="L25" s="47">
        <v>801116</v>
      </c>
      <c r="M25" s="185" t="s">
        <v>1614</v>
      </c>
      <c r="N25" s="163">
        <v>50000000</v>
      </c>
      <c r="O25" s="350" t="s">
        <v>1636</v>
      </c>
      <c r="P25" s="33" t="s">
        <v>1637</v>
      </c>
      <c r="Q25" s="289" t="s">
        <v>1480</v>
      </c>
      <c r="R25" s="351" t="s">
        <v>1481</v>
      </c>
      <c r="S25" s="48"/>
      <c r="T25" s="49"/>
      <c r="U25" s="48"/>
      <c r="V25" s="193">
        <v>16</v>
      </c>
      <c r="W25" s="348">
        <v>42390</v>
      </c>
      <c r="X25" s="352" t="s">
        <v>1484</v>
      </c>
      <c r="Y25" s="367" t="s">
        <v>1638</v>
      </c>
      <c r="Z25" s="115">
        <v>80201161</v>
      </c>
      <c r="AA25" s="51"/>
      <c r="AB25" s="349">
        <v>25416</v>
      </c>
      <c r="AC25" s="348">
        <v>42390</v>
      </c>
      <c r="AD25" s="368">
        <v>5000000</v>
      </c>
      <c r="AE25" s="163">
        <v>50000000</v>
      </c>
      <c r="AF25" s="50"/>
      <c r="AG25" s="50"/>
      <c r="AH25" s="369">
        <f t="shared" si="0"/>
        <v>50000000</v>
      </c>
      <c r="AI25" s="158" t="s">
        <v>22</v>
      </c>
      <c r="AJ25" s="158" t="s">
        <v>67</v>
      </c>
      <c r="AK25" s="158" t="s">
        <v>67</v>
      </c>
      <c r="AL25" s="158" t="s">
        <v>67</v>
      </c>
      <c r="AM25" s="348" t="s">
        <v>67</v>
      </c>
      <c r="AN25" s="348">
        <v>42390</v>
      </c>
      <c r="AO25" s="348"/>
      <c r="AP25" s="348">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806"/>
      <c r="CV25" s="84">
        <f t="shared" ref="CV25" si="21">+CT25</f>
        <v>-37.171052631578952</v>
      </c>
      <c r="CW25" s="86" t="e">
        <f t="shared" ref="CW25" si="22">+CL25</f>
        <v>#REF!</v>
      </c>
      <c r="DV25" s="362"/>
    </row>
    <row r="26" spans="1:126" s="52" customFormat="1" ht="38.25" hidden="1" x14ac:dyDescent="0.25">
      <c r="A26" s="354">
        <f t="shared" si="8"/>
        <v>17</v>
      </c>
      <c r="B26" s="44" t="s">
        <v>1489</v>
      </c>
      <c r="C26" s="278" t="s">
        <v>1571</v>
      </c>
      <c r="D26" s="202" t="s">
        <v>1539</v>
      </c>
      <c r="E26" s="348">
        <v>42387</v>
      </c>
      <c r="F26" s="118" t="s">
        <v>1499</v>
      </c>
      <c r="G26" s="45" t="s">
        <v>1525</v>
      </c>
      <c r="H26" s="45"/>
      <c r="I26" s="359" t="s">
        <v>2257</v>
      </c>
      <c r="J26" s="353" t="s">
        <v>1572</v>
      </c>
      <c r="K26" s="349">
        <v>202</v>
      </c>
      <c r="L26" s="47">
        <v>801116</v>
      </c>
      <c r="M26" s="185" t="s">
        <v>1479</v>
      </c>
      <c r="N26" s="163">
        <v>24000000</v>
      </c>
      <c r="O26" s="350" t="s">
        <v>1573</v>
      </c>
      <c r="P26" s="33" t="s">
        <v>1487</v>
      </c>
      <c r="Q26" s="289" t="s">
        <v>1480</v>
      </c>
      <c r="R26" s="351" t="s">
        <v>1481</v>
      </c>
      <c r="S26" s="48"/>
      <c r="T26" s="49"/>
      <c r="U26" s="48"/>
      <c r="V26" s="193">
        <v>17</v>
      </c>
      <c r="W26" s="348">
        <v>42390</v>
      </c>
      <c r="X26" s="352" t="s">
        <v>1484</v>
      </c>
      <c r="Y26" s="367" t="s">
        <v>1574</v>
      </c>
      <c r="Z26" s="115">
        <v>51696865</v>
      </c>
      <c r="AA26" s="51"/>
      <c r="AB26" s="349"/>
      <c r="AC26" s="348">
        <v>25316</v>
      </c>
      <c r="AD26" s="368">
        <v>3500000</v>
      </c>
      <c r="AE26" s="163">
        <v>24000000</v>
      </c>
      <c r="AF26" s="50"/>
      <c r="AG26" s="50"/>
      <c r="AH26" s="369">
        <f t="shared" si="0"/>
        <v>24000000</v>
      </c>
      <c r="AI26" s="158" t="s">
        <v>22</v>
      </c>
      <c r="AJ26" s="158" t="s">
        <v>67</v>
      </c>
      <c r="AK26" s="158" t="s">
        <v>67</v>
      </c>
      <c r="AL26" s="158" t="s">
        <v>67</v>
      </c>
      <c r="AM26" s="348" t="s">
        <v>67</v>
      </c>
      <c r="AN26" s="348">
        <v>42390</v>
      </c>
      <c r="AO26" s="348"/>
      <c r="AP26" s="348">
        <v>42607</v>
      </c>
      <c r="AQ26" s="29">
        <f t="shared" si="9"/>
        <v>217</v>
      </c>
      <c r="AR26" s="29"/>
      <c r="AS26" s="352"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806"/>
      <c r="CV26" s="84"/>
      <c r="CW26" s="86"/>
      <c r="DV26" s="362" t="s">
        <v>2916</v>
      </c>
    </row>
    <row r="27" spans="1:126" s="52" customFormat="1" ht="153" hidden="1" x14ac:dyDescent="0.25">
      <c r="A27" s="354">
        <f t="shared" si="8"/>
        <v>21</v>
      </c>
      <c r="B27" s="44" t="s">
        <v>1609</v>
      </c>
      <c r="C27" s="278" t="s">
        <v>1718</v>
      </c>
      <c r="D27" s="202" t="s">
        <v>1540</v>
      </c>
      <c r="E27" s="348">
        <v>42387</v>
      </c>
      <c r="F27" s="118" t="s">
        <v>1499</v>
      </c>
      <c r="G27" s="118" t="s">
        <v>1546</v>
      </c>
      <c r="H27" s="118"/>
      <c r="I27" s="352" t="s">
        <v>2257</v>
      </c>
      <c r="J27" s="353" t="s">
        <v>1719</v>
      </c>
      <c r="K27" s="349">
        <v>56</v>
      </c>
      <c r="L27" s="47">
        <v>801315</v>
      </c>
      <c r="M27" s="185" t="s">
        <v>1720</v>
      </c>
      <c r="N27" s="163">
        <v>203457562</v>
      </c>
      <c r="O27" s="350" t="s">
        <v>1721</v>
      </c>
      <c r="P27" s="33" t="s">
        <v>1550</v>
      </c>
      <c r="Q27" s="289" t="s">
        <v>1480</v>
      </c>
      <c r="R27" s="351" t="s">
        <v>1481</v>
      </c>
      <c r="S27" s="48"/>
      <c r="T27" s="49"/>
      <c r="U27" s="48"/>
      <c r="V27" s="193">
        <v>21</v>
      </c>
      <c r="W27" s="348">
        <v>42394</v>
      </c>
      <c r="X27" s="352" t="s">
        <v>1484</v>
      </c>
      <c r="Y27" s="46" t="s">
        <v>1722</v>
      </c>
      <c r="Z27" s="115">
        <v>900089308</v>
      </c>
      <c r="AA27" s="51" t="s">
        <v>1570</v>
      </c>
      <c r="AB27" s="181">
        <v>28016</v>
      </c>
      <c r="AC27" s="348">
        <v>42394</v>
      </c>
      <c r="AD27" s="88">
        <v>18496142</v>
      </c>
      <c r="AE27" s="163">
        <v>203457562</v>
      </c>
      <c r="AF27" s="50"/>
      <c r="AG27" s="50"/>
      <c r="AH27" s="50">
        <f t="shared" si="0"/>
        <v>203457562</v>
      </c>
      <c r="AI27" s="158" t="s">
        <v>22</v>
      </c>
      <c r="AJ27" s="158" t="s">
        <v>67</v>
      </c>
      <c r="AK27" s="158" t="s">
        <v>67</v>
      </c>
      <c r="AL27" s="158" t="s">
        <v>67</v>
      </c>
      <c r="AM27" s="348" t="s">
        <v>67</v>
      </c>
      <c r="AN27" s="348">
        <v>42394</v>
      </c>
      <c r="AO27" s="348"/>
      <c r="AP27" s="348">
        <v>42728</v>
      </c>
      <c r="AQ27" s="29">
        <f t="shared" si="9"/>
        <v>334</v>
      </c>
      <c r="AR27" s="29"/>
      <c r="AS27" s="352"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806"/>
      <c r="CV27" s="84"/>
      <c r="CW27" s="86"/>
    </row>
    <row r="28" spans="1:126" s="52" customFormat="1" ht="89.25" hidden="1" x14ac:dyDescent="0.25">
      <c r="A28" s="354">
        <f t="shared" si="8"/>
        <v>27</v>
      </c>
      <c r="B28" s="44" t="s">
        <v>1609</v>
      </c>
      <c r="C28" s="278" t="s">
        <v>1723</v>
      </c>
      <c r="D28" s="202" t="s">
        <v>1541</v>
      </c>
      <c r="E28" s="348">
        <v>42387</v>
      </c>
      <c r="F28" s="118" t="s">
        <v>1499</v>
      </c>
      <c r="G28" s="118" t="s">
        <v>1546</v>
      </c>
      <c r="H28" s="118"/>
      <c r="I28" s="352" t="s">
        <v>2257</v>
      </c>
      <c r="J28" s="353" t="s">
        <v>1724</v>
      </c>
      <c r="K28" s="349">
        <v>58</v>
      </c>
      <c r="L28" s="47">
        <v>801315</v>
      </c>
      <c r="M28" s="185" t="s">
        <v>1720</v>
      </c>
      <c r="N28" s="163">
        <v>93610598</v>
      </c>
      <c r="O28" s="350" t="s">
        <v>1725</v>
      </c>
      <c r="P28" s="33" t="s">
        <v>1550</v>
      </c>
      <c r="Q28" s="289" t="s">
        <v>1480</v>
      </c>
      <c r="R28" s="351" t="s">
        <v>1481</v>
      </c>
      <c r="S28" s="48"/>
      <c r="T28" s="49"/>
      <c r="U28" s="48"/>
      <c r="V28" s="193">
        <v>27</v>
      </c>
      <c r="W28" s="348">
        <v>42401</v>
      </c>
      <c r="X28" s="352" t="s">
        <v>1727</v>
      </c>
      <c r="Y28" s="46" t="s">
        <v>1728</v>
      </c>
      <c r="Z28" s="115" t="s">
        <v>1730</v>
      </c>
      <c r="AA28" s="51" t="s">
        <v>1729</v>
      </c>
      <c r="AB28" s="349">
        <v>34316</v>
      </c>
      <c r="AC28" s="348">
        <v>42401</v>
      </c>
      <c r="AD28" s="88">
        <v>8915295</v>
      </c>
      <c r="AE28" s="163">
        <v>93610598</v>
      </c>
      <c r="AF28" s="88"/>
      <c r="AG28" s="88"/>
      <c r="AH28" s="50">
        <f t="shared" si="0"/>
        <v>93610598</v>
      </c>
      <c r="AI28" s="158" t="s">
        <v>22</v>
      </c>
      <c r="AJ28" s="158" t="s">
        <v>67</v>
      </c>
      <c r="AK28" s="158" t="s">
        <v>67</v>
      </c>
      <c r="AL28" s="158" t="s">
        <v>67</v>
      </c>
      <c r="AM28" s="348" t="s">
        <v>67</v>
      </c>
      <c r="AN28" s="348">
        <v>42401</v>
      </c>
      <c r="AO28" s="348"/>
      <c r="AP28" s="348">
        <v>42719</v>
      </c>
      <c r="AQ28" s="29">
        <f t="shared" si="9"/>
        <v>318</v>
      </c>
      <c r="AR28" s="29"/>
      <c r="AS28" s="352"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806"/>
      <c r="CV28" s="84"/>
      <c r="CW28" s="86"/>
    </row>
    <row r="29" spans="1:126" s="52" customFormat="1" ht="51" hidden="1" x14ac:dyDescent="0.25">
      <c r="A29" s="354">
        <f t="shared" si="8"/>
        <v>29</v>
      </c>
      <c r="B29" s="44" t="s">
        <v>1609</v>
      </c>
      <c r="C29" s="278" t="s">
        <v>1731</v>
      </c>
      <c r="D29" s="202" t="s">
        <v>1542</v>
      </c>
      <c r="E29" s="348">
        <v>42387</v>
      </c>
      <c r="F29" s="118" t="s">
        <v>1499</v>
      </c>
      <c r="G29" s="118" t="s">
        <v>1526</v>
      </c>
      <c r="H29" s="118"/>
      <c r="I29" s="352" t="s">
        <v>2257</v>
      </c>
      <c r="J29" s="353" t="s">
        <v>1732</v>
      </c>
      <c r="K29" s="349">
        <v>101</v>
      </c>
      <c r="L29" s="186">
        <v>821215</v>
      </c>
      <c r="M29" s="353" t="s">
        <v>1653</v>
      </c>
      <c r="N29" s="163">
        <v>8000000</v>
      </c>
      <c r="O29" s="350" t="s">
        <v>1733</v>
      </c>
      <c r="P29" s="183" t="s">
        <v>2618</v>
      </c>
      <c r="Q29" s="289" t="s">
        <v>1480</v>
      </c>
      <c r="R29" s="351" t="s">
        <v>1481</v>
      </c>
      <c r="S29" s="48"/>
      <c r="T29" s="49"/>
      <c r="U29" s="48"/>
      <c r="V29" s="193">
        <v>29</v>
      </c>
      <c r="W29" s="348">
        <v>42401</v>
      </c>
      <c r="X29" s="352" t="s">
        <v>1484</v>
      </c>
      <c r="Y29" s="46" t="s">
        <v>1734</v>
      </c>
      <c r="Z29" s="115">
        <v>830001113</v>
      </c>
      <c r="AA29" s="51" t="s">
        <v>1578</v>
      </c>
      <c r="AB29" s="349">
        <v>34416</v>
      </c>
      <c r="AC29" s="348">
        <v>42401</v>
      </c>
      <c r="AD29" s="88"/>
      <c r="AE29" s="163">
        <v>8000000</v>
      </c>
      <c r="AF29" s="50"/>
      <c r="AG29" s="50"/>
      <c r="AH29" s="50">
        <f t="shared" si="0"/>
        <v>8000000</v>
      </c>
      <c r="AI29" s="158" t="s">
        <v>22</v>
      </c>
      <c r="AJ29" s="158" t="s">
        <v>67</v>
      </c>
      <c r="AK29" s="158" t="s">
        <v>67</v>
      </c>
      <c r="AL29" s="158" t="s">
        <v>67</v>
      </c>
      <c r="AM29" s="348" t="s">
        <v>67</v>
      </c>
      <c r="AN29" s="348">
        <v>42401</v>
      </c>
      <c r="AO29" s="348"/>
      <c r="AP29" s="348">
        <v>42735</v>
      </c>
      <c r="AQ29" s="29">
        <f t="shared" si="9"/>
        <v>334</v>
      </c>
      <c r="AR29" s="29"/>
      <c r="AS29" s="352"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806"/>
      <c r="CV29" s="84"/>
      <c r="CW29" s="86"/>
    </row>
    <row r="30" spans="1:126" s="52" customFormat="1" ht="57" hidden="1" customHeight="1" x14ac:dyDescent="0.25">
      <c r="A30" s="354">
        <f t="shared" si="8"/>
        <v>19</v>
      </c>
      <c r="B30" s="44" t="s">
        <v>1609</v>
      </c>
      <c r="C30" s="278" t="s">
        <v>1735</v>
      </c>
      <c r="D30" s="202" t="s">
        <v>1543</v>
      </c>
      <c r="E30" s="348">
        <v>42387</v>
      </c>
      <c r="F30" s="118" t="s">
        <v>1499</v>
      </c>
      <c r="G30" s="45" t="s">
        <v>1525</v>
      </c>
      <c r="H30" s="45"/>
      <c r="I30" s="359" t="s">
        <v>2257</v>
      </c>
      <c r="J30" s="353" t="s">
        <v>2923</v>
      </c>
      <c r="K30" s="349">
        <v>7</v>
      </c>
      <c r="L30" s="47">
        <v>801116</v>
      </c>
      <c r="M30" s="185" t="s">
        <v>1479</v>
      </c>
      <c r="N30" s="163">
        <v>35000000</v>
      </c>
      <c r="O30" s="350" t="s">
        <v>1736</v>
      </c>
      <c r="P30" s="33" t="s">
        <v>1487</v>
      </c>
      <c r="Q30" s="289" t="s">
        <v>1480</v>
      </c>
      <c r="R30" s="351" t="s">
        <v>1481</v>
      </c>
      <c r="S30" s="48"/>
      <c r="T30" s="49"/>
      <c r="U30" s="48"/>
      <c r="V30" s="193">
        <v>19</v>
      </c>
      <c r="W30" s="348">
        <v>42390</v>
      </c>
      <c r="X30" s="352" t="s">
        <v>1484</v>
      </c>
      <c r="Y30" s="367" t="s">
        <v>1737</v>
      </c>
      <c r="Z30" s="115">
        <v>3001080</v>
      </c>
      <c r="AA30" s="51"/>
      <c r="AB30" s="349">
        <v>25516</v>
      </c>
      <c r="AC30" s="348">
        <v>42390</v>
      </c>
      <c r="AD30" s="368">
        <v>3500000</v>
      </c>
      <c r="AE30" s="163">
        <v>35000000</v>
      </c>
      <c r="AF30" s="50"/>
      <c r="AG30" s="50"/>
      <c r="AH30" s="369">
        <f t="shared" si="0"/>
        <v>35000000</v>
      </c>
      <c r="AI30" s="158" t="s">
        <v>22</v>
      </c>
      <c r="AJ30" s="158" t="s">
        <v>67</v>
      </c>
      <c r="AK30" s="158" t="s">
        <v>67</v>
      </c>
      <c r="AL30" s="158" t="s">
        <v>67</v>
      </c>
      <c r="AM30" s="348" t="s">
        <v>67</v>
      </c>
      <c r="AN30" s="348">
        <v>42390</v>
      </c>
      <c r="AO30" s="348"/>
      <c r="AP30" s="348">
        <v>42695</v>
      </c>
      <c r="AQ30" s="29">
        <f t="shared" si="9"/>
        <v>305</v>
      </c>
      <c r="AR30" s="29"/>
      <c r="AS30" s="352"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806"/>
      <c r="CV30" s="84"/>
      <c r="CW30" s="86"/>
      <c r="DV30" s="362"/>
    </row>
    <row r="31" spans="1:126" s="52" customFormat="1" ht="87" hidden="1" customHeight="1" x14ac:dyDescent="0.25">
      <c r="A31" s="354">
        <f t="shared" si="8"/>
        <v>20</v>
      </c>
      <c r="B31" s="44" t="s">
        <v>1888</v>
      </c>
      <c r="C31" s="278" t="s">
        <v>1639</v>
      </c>
      <c r="D31" s="212">
        <v>29</v>
      </c>
      <c r="E31" s="348">
        <v>42388</v>
      </c>
      <c r="F31" s="118" t="s">
        <v>1499</v>
      </c>
      <c r="G31" s="45" t="s">
        <v>1525</v>
      </c>
      <c r="H31" s="45"/>
      <c r="I31" s="359" t="s">
        <v>2257</v>
      </c>
      <c r="J31" s="353" t="s">
        <v>1640</v>
      </c>
      <c r="K31" s="349">
        <v>230</v>
      </c>
      <c r="L31" s="47">
        <v>801116</v>
      </c>
      <c r="M31" s="185" t="s">
        <v>1479</v>
      </c>
      <c r="N31" s="163">
        <v>50000000</v>
      </c>
      <c r="O31" s="350" t="s">
        <v>1641</v>
      </c>
      <c r="P31" s="33" t="s">
        <v>1637</v>
      </c>
      <c r="Q31" s="289" t="s">
        <v>1480</v>
      </c>
      <c r="R31" s="351" t="s">
        <v>1481</v>
      </c>
      <c r="S31" s="48"/>
      <c r="T31" s="49"/>
      <c r="U31" s="48"/>
      <c r="V31" s="193">
        <v>20</v>
      </c>
      <c r="W31" s="348">
        <v>42390</v>
      </c>
      <c r="X31" s="352" t="s">
        <v>1484</v>
      </c>
      <c r="Y31" s="367" t="s">
        <v>1642</v>
      </c>
      <c r="Z31" s="115">
        <v>51833082</v>
      </c>
      <c r="AA31" s="51"/>
      <c r="AB31" s="349">
        <v>25616</v>
      </c>
      <c r="AC31" s="348">
        <v>42390</v>
      </c>
      <c r="AD31" s="368">
        <v>5000000</v>
      </c>
      <c r="AE31" s="163">
        <v>50000000</v>
      </c>
      <c r="AF31" s="50"/>
      <c r="AG31" s="50"/>
      <c r="AH31" s="369">
        <f t="shared" si="0"/>
        <v>50000000</v>
      </c>
      <c r="AI31" s="158" t="s">
        <v>22</v>
      </c>
      <c r="AJ31" s="158" t="s">
        <v>67</v>
      </c>
      <c r="AK31" s="158" t="s">
        <v>67</v>
      </c>
      <c r="AL31" s="158" t="s">
        <v>67</v>
      </c>
      <c r="AM31" s="348" t="s">
        <v>67</v>
      </c>
      <c r="AN31" s="348">
        <v>42390</v>
      </c>
      <c r="AO31" s="348"/>
      <c r="AP31" s="348">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806"/>
      <c r="CV31" s="84">
        <f t="shared" ref="CV31" si="29">+CT31</f>
        <v>-37.171052631578952</v>
      </c>
      <c r="CW31" s="86" t="e">
        <f t="shared" ref="CW31" si="30">+CL31</f>
        <v>#REF!</v>
      </c>
      <c r="DV31" s="362"/>
    </row>
    <row r="32" spans="1:126" s="52" customFormat="1" ht="51" hidden="1" customHeight="1" x14ac:dyDescent="0.25">
      <c r="A32" s="354">
        <f t="shared" si="8"/>
        <v>57</v>
      </c>
      <c r="B32" s="44" t="s">
        <v>1477</v>
      </c>
      <c r="C32" s="278" t="s">
        <v>1644</v>
      </c>
      <c r="D32" s="202" t="s">
        <v>1544</v>
      </c>
      <c r="E32" s="348">
        <v>42389</v>
      </c>
      <c r="F32" s="118" t="s">
        <v>1499</v>
      </c>
      <c r="G32" s="118" t="s">
        <v>1526</v>
      </c>
      <c r="H32" s="118"/>
      <c r="I32" s="352" t="s">
        <v>2302</v>
      </c>
      <c r="J32" s="353" t="s">
        <v>1643</v>
      </c>
      <c r="K32" s="349">
        <v>178</v>
      </c>
      <c r="L32" s="47">
        <v>731521</v>
      </c>
      <c r="M32" s="185" t="s">
        <v>1645</v>
      </c>
      <c r="N32" s="163">
        <v>18560000</v>
      </c>
      <c r="O32" s="350" t="s">
        <v>1646</v>
      </c>
      <c r="P32" s="33" t="s">
        <v>1647</v>
      </c>
      <c r="Q32" s="289" t="s">
        <v>1480</v>
      </c>
      <c r="R32" s="351" t="s">
        <v>1481</v>
      </c>
      <c r="S32" s="48"/>
      <c r="T32" s="49"/>
      <c r="U32" s="48"/>
      <c r="V32" s="193">
        <v>57</v>
      </c>
      <c r="W32" s="348">
        <v>42459</v>
      </c>
      <c r="X32" s="352" t="s">
        <v>1484</v>
      </c>
      <c r="Y32" s="46" t="s">
        <v>2089</v>
      </c>
      <c r="Z32" s="214">
        <v>900426006</v>
      </c>
      <c r="AA32" s="51" t="s">
        <v>1883</v>
      </c>
      <c r="AB32" s="349">
        <v>75516</v>
      </c>
      <c r="AC32" s="348">
        <v>42459</v>
      </c>
      <c r="AD32" s="88"/>
      <c r="AE32" s="163">
        <v>18560000</v>
      </c>
      <c r="AF32" s="50"/>
      <c r="AG32" s="50"/>
      <c r="AH32" s="117">
        <f>AE32+AF32</f>
        <v>18560000</v>
      </c>
      <c r="AI32" s="158" t="s">
        <v>22</v>
      </c>
      <c r="AJ32" s="158" t="s">
        <v>67</v>
      </c>
      <c r="AK32" s="158" t="s">
        <v>67</v>
      </c>
      <c r="AL32" s="158" t="s">
        <v>67</v>
      </c>
      <c r="AM32" s="348" t="s">
        <v>67</v>
      </c>
      <c r="AN32" s="348">
        <v>42461</v>
      </c>
      <c r="AO32" s="348"/>
      <c r="AP32" s="348">
        <v>42735</v>
      </c>
      <c r="AQ32" s="29">
        <f t="shared" si="9"/>
        <v>274</v>
      </c>
      <c r="AR32" s="29"/>
      <c r="AS32" s="352"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806"/>
      <c r="CV32" s="84"/>
      <c r="CW32" s="86"/>
    </row>
    <row r="33" spans="1:126" s="52" customFormat="1" ht="56.25" hidden="1" customHeight="1" x14ac:dyDescent="0.25">
      <c r="A33" s="354" t="str">
        <f t="shared" si="8"/>
        <v>32</v>
      </c>
      <c r="B33" s="44" t="s">
        <v>1608</v>
      </c>
      <c r="C33" s="278" t="s">
        <v>1522</v>
      </c>
      <c r="D33" s="202" t="s">
        <v>1523</v>
      </c>
      <c r="E33" s="348">
        <v>42390</v>
      </c>
      <c r="F33" s="118" t="s">
        <v>1499</v>
      </c>
      <c r="G33" s="118" t="s">
        <v>1526</v>
      </c>
      <c r="H33" s="118"/>
      <c r="I33" s="121" t="s">
        <v>2250</v>
      </c>
      <c r="J33" s="353" t="s">
        <v>1527</v>
      </c>
      <c r="K33" s="349">
        <v>8</v>
      </c>
      <c r="L33" s="47" t="s">
        <v>1528</v>
      </c>
      <c r="M33" s="353" t="s">
        <v>1529</v>
      </c>
      <c r="N33" s="163">
        <v>89007201</v>
      </c>
      <c r="O33" s="350" t="s">
        <v>1530</v>
      </c>
      <c r="P33" s="54" t="s">
        <v>1531</v>
      </c>
      <c r="Q33" s="289" t="s">
        <v>1480</v>
      </c>
      <c r="R33" s="351" t="s">
        <v>1481</v>
      </c>
      <c r="S33" s="48"/>
      <c r="T33" s="49"/>
      <c r="U33" s="48"/>
      <c r="V33" s="193" t="s">
        <v>1553</v>
      </c>
      <c r="W33" s="348">
        <v>42408</v>
      </c>
      <c r="X33" s="352" t="s">
        <v>1484</v>
      </c>
      <c r="Y33" s="46" t="s">
        <v>2154</v>
      </c>
      <c r="Z33" s="115">
        <v>830035246</v>
      </c>
      <c r="AA33" s="51" t="s">
        <v>1565</v>
      </c>
      <c r="AB33" s="349">
        <v>36916</v>
      </c>
      <c r="AC33" s="348">
        <v>42408</v>
      </c>
      <c r="AD33" s="29"/>
      <c r="AE33" s="88">
        <v>89007201</v>
      </c>
      <c r="AF33" s="50"/>
      <c r="AG33" s="50"/>
      <c r="AH33" s="50">
        <f t="shared" si="0"/>
        <v>89007201</v>
      </c>
      <c r="AI33" s="158" t="s">
        <v>2438</v>
      </c>
      <c r="AJ33" s="89">
        <v>0.1</v>
      </c>
      <c r="AK33" s="89" t="s">
        <v>2439</v>
      </c>
      <c r="AL33" s="89" t="s">
        <v>2440</v>
      </c>
      <c r="AM33" s="348">
        <v>42411</v>
      </c>
      <c r="AN33" s="348">
        <v>42408</v>
      </c>
      <c r="AO33" s="348"/>
      <c r="AP33" s="348">
        <v>42436</v>
      </c>
      <c r="AQ33" s="29">
        <f t="shared" si="9"/>
        <v>28</v>
      </c>
      <c r="AR33" s="29"/>
      <c r="AS33" s="352"/>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806"/>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8">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806"/>
      <c r="CV34" s="177">
        <f t="shared" si="14"/>
        <v>100</v>
      </c>
      <c r="CW34" s="179" t="e">
        <f t="shared" si="15"/>
        <v>#REF!</v>
      </c>
    </row>
    <row r="35" spans="1:126" s="52" customFormat="1" ht="44.25" hidden="1" customHeight="1" x14ac:dyDescent="0.25">
      <c r="A35" s="354">
        <f t="shared" si="8"/>
        <v>30</v>
      </c>
      <c r="B35" s="44" t="s">
        <v>1609</v>
      </c>
      <c r="C35" s="278" t="s">
        <v>1742</v>
      </c>
      <c r="D35" s="202" t="s">
        <v>1554</v>
      </c>
      <c r="E35" s="348">
        <v>42391</v>
      </c>
      <c r="F35" s="118" t="s">
        <v>1499</v>
      </c>
      <c r="G35" s="45" t="s">
        <v>1525</v>
      </c>
      <c r="H35" s="45"/>
      <c r="I35" s="46" t="s">
        <v>1972</v>
      </c>
      <c r="J35" s="353" t="s">
        <v>1744</v>
      </c>
      <c r="K35" s="349">
        <v>205</v>
      </c>
      <c r="L35" s="47">
        <v>801615</v>
      </c>
      <c r="M35" s="185" t="s">
        <v>1740</v>
      </c>
      <c r="N35" s="163">
        <v>23616000</v>
      </c>
      <c r="O35" s="350" t="s">
        <v>1745</v>
      </c>
      <c r="P35" s="33" t="s">
        <v>1487</v>
      </c>
      <c r="Q35" s="289" t="s">
        <v>1480</v>
      </c>
      <c r="R35" s="351" t="s">
        <v>1481</v>
      </c>
      <c r="S35" s="48"/>
      <c r="T35" s="49"/>
      <c r="U35" s="48"/>
      <c r="V35" s="193">
        <v>30</v>
      </c>
      <c r="W35" s="348">
        <v>42403</v>
      </c>
      <c r="X35" s="352" t="s">
        <v>1484</v>
      </c>
      <c r="Y35" s="367" t="s">
        <v>1746</v>
      </c>
      <c r="Z35" s="213">
        <v>53081868</v>
      </c>
      <c r="AA35" s="51"/>
      <c r="AB35" s="349">
        <v>35416</v>
      </c>
      <c r="AC35" s="348">
        <v>42403</v>
      </c>
      <c r="AD35" s="370">
        <v>2160000</v>
      </c>
      <c r="AE35" s="163">
        <v>23616000</v>
      </c>
      <c r="AF35" s="50"/>
      <c r="AG35" s="50"/>
      <c r="AH35" s="369">
        <f t="shared" si="0"/>
        <v>23616000</v>
      </c>
      <c r="AI35" s="158" t="s">
        <v>22</v>
      </c>
      <c r="AJ35" s="158" t="s">
        <v>67</v>
      </c>
      <c r="AK35" s="158" t="s">
        <v>67</v>
      </c>
      <c r="AL35" s="158" t="s">
        <v>67</v>
      </c>
      <c r="AM35" s="348" t="s">
        <v>67</v>
      </c>
      <c r="AN35" s="348">
        <v>42403</v>
      </c>
      <c r="AO35" s="348"/>
      <c r="AP35" s="348">
        <v>42735</v>
      </c>
      <c r="AQ35" s="29">
        <f t="shared" si="9"/>
        <v>332</v>
      </c>
      <c r="AR35" s="29"/>
      <c r="AS35" s="352"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806"/>
      <c r="CV35" s="84">
        <f t="shared" si="14"/>
        <v>-37.951807228915662</v>
      </c>
      <c r="CW35" s="86" t="e">
        <f t="shared" si="15"/>
        <v>#REF!</v>
      </c>
      <c r="DV35" s="362"/>
    </row>
    <row r="36" spans="1:126" s="52" customFormat="1" ht="96.75" hidden="1" customHeight="1" x14ac:dyDescent="0.25">
      <c r="A36" s="354" t="str">
        <f t="shared" si="8"/>
        <v>25</v>
      </c>
      <c r="B36" s="44" t="s">
        <v>1477</v>
      </c>
      <c r="C36" s="278" t="s">
        <v>1648</v>
      </c>
      <c r="D36" s="202">
        <v>34</v>
      </c>
      <c r="E36" s="348">
        <v>42396</v>
      </c>
      <c r="F36" s="118" t="s">
        <v>1499</v>
      </c>
      <c r="G36" s="118" t="s">
        <v>1546</v>
      </c>
      <c r="H36" s="118"/>
      <c r="I36" s="352" t="s">
        <v>2257</v>
      </c>
      <c r="J36" s="353" t="s">
        <v>1649</v>
      </c>
      <c r="K36" s="349">
        <v>66</v>
      </c>
      <c r="L36" s="47">
        <v>801315</v>
      </c>
      <c r="M36" s="47" t="s">
        <v>1548</v>
      </c>
      <c r="N36" s="163">
        <v>5760000</v>
      </c>
      <c r="O36" s="350" t="s">
        <v>1650</v>
      </c>
      <c r="P36" s="33" t="s">
        <v>1550</v>
      </c>
      <c r="Q36" s="289" t="s">
        <v>1480</v>
      </c>
      <c r="R36" s="351" t="s">
        <v>1481</v>
      </c>
      <c r="S36" s="48"/>
      <c r="T36" s="49"/>
      <c r="U36" s="48"/>
      <c r="V36" s="193" t="s">
        <v>1540</v>
      </c>
      <c r="W36" s="348">
        <v>42398</v>
      </c>
      <c r="X36" s="352" t="s">
        <v>1651</v>
      </c>
      <c r="Y36" s="46" t="s">
        <v>1652</v>
      </c>
      <c r="Z36" s="115">
        <v>1116775031</v>
      </c>
      <c r="AA36" s="51"/>
      <c r="AB36" s="349">
        <v>34016</v>
      </c>
      <c r="AC36" s="348">
        <v>42398</v>
      </c>
      <c r="AD36" s="88">
        <v>480000</v>
      </c>
      <c r="AE36" s="163">
        <v>5760000</v>
      </c>
      <c r="AF36" s="50"/>
      <c r="AG36" s="50"/>
      <c r="AH36" s="50">
        <f t="shared" si="0"/>
        <v>5760000</v>
      </c>
      <c r="AI36" s="158" t="s">
        <v>22</v>
      </c>
      <c r="AJ36" s="158" t="s">
        <v>67</v>
      </c>
      <c r="AK36" s="158" t="s">
        <v>67</v>
      </c>
      <c r="AL36" s="158" t="s">
        <v>67</v>
      </c>
      <c r="AM36" s="348" t="s">
        <v>67</v>
      </c>
      <c r="AN36" s="348">
        <v>42398</v>
      </c>
      <c r="AO36" s="348"/>
      <c r="AP36" s="348">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806"/>
      <c r="CV36" s="84">
        <f t="shared" si="14"/>
        <v>-33.150684931506852</v>
      </c>
      <c r="CW36" s="86" t="e">
        <f t="shared" si="15"/>
        <v>#REF!</v>
      </c>
    </row>
    <row r="37" spans="1:126" s="52" customFormat="1" ht="76.5" hidden="1" x14ac:dyDescent="0.25">
      <c r="A37" s="354" t="str">
        <f t="shared" si="8"/>
        <v>42</v>
      </c>
      <c r="B37" s="44" t="s">
        <v>1477</v>
      </c>
      <c r="C37" s="278" t="s">
        <v>1655</v>
      </c>
      <c r="D37" s="202" t="s">
        <v>1555</v>
      </c>
      <c r="E37" s="348">
        <v>42396</v>
      </c>
      <c r="F37" s="118" t="s">
        <v>1499</v>
      </c>
      <c r="G37" s="118" t="s">
        <v>1659</v>
      </c>
      <c r="H37" s="118"/>
      <c r="I37" s="352" t="s">
        <v>212</v>
      </c>
      <c r="J37" s="353" t="s">
        <v>1654</v>
      </c>
      <c r="K37" s="349">
        <v>92</v>
      </c>
      <c r="L37" s="47">
        <v>821215</v>
      </c>
      <c r="M37" s="47" t="s">
        <v>1653</v>
      </c>
      <c r="N37" s="163">
        <v>55000000</v>
      </c>
      <c r="O37" s="350" t="s">
        <v>1656</v>
      </c>
      <c r="P37" s="33" t="s">
        <v>1657</v>
      </c>
      <c r="Q37" s="289" t="s">
        <v>1480</v>
      </c>
      <c r="R37" s="351" t="s">
        <v>1481</v>
      </c>
      <c r="S37" s="48"/>
      <c r="T37" s="49"/>
      <c r="U37" s="48"/>
      <c r="V37" s="193" t="s">
        <v>2090</v>
      </c>
      <c r="W37" s="348">
        <v>42424</v>
      </c>
      <c r="X37" s="352" t="s">
        <v>1484</v>
      </c>
      <c r="Y37" s="46" t="s">
        <v>1889</v>
      </c>
      <c r="Z37" s="115">
        <v>9448694</v>
      </c>
      <c r="AA37" s="51" t="s">
        <v>1578</v>
      </c>
      <c r="AB37" s="349">
        <v>46919</v>
      </c>
      <c r="AC37" s="348">
        <v>42424</v>
      </c>
      <c r="AD37" s="88"/>
      <c r="AE37" s="163">
        <v>55000000</v>
      </c>
      <c r="AF37" s="50"/>
      <c r="AG37" s="50"/>
      <c r="AH37" s="50">
        <f t="shared" si="0"/>
        <v>55000000</v>
      </c>
      <c r="AI37" s="158" t="s">
        <v>22</v>
      </c>
      <c r="AJ37" s="158" t="s">
        <v>67</v>
      </c>
      <c r="AK37" s="158" t="s">
        <v>67</v>
      </c>
      <c r="AL37" s="158" t="s">
        <v>67</v>
      </c>
      <c r="AM37" s="348" t="s">
        <v>67</v>
      </c>
      <c r="AN37" s="348">
        <v>42461</v>
      </c>
      <c r="AO37" s="348"/>
      <c r="AP37" s="348">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806"/>
      <c r="CV37" s="84">
        <f t="shared" si="14"/>
        <v>-67.153284671532845</v>
      </c>
      <c r="CW37" s="86" t="e">
        <f t="shared" si="15"/>
        <v>#REF!</v>
      </c>
    </row>
    <row r="38" spans="1:126" s="52" customFormat="1" ht="63.75" hidden="1" x14ac:dyDescent="0.25">
      <c r="A38" s="354" t="str">
        <f t="shared" si="8"/>
        <v>31</v>
      </c>
      <c r="B38" s="44" t="s">
        <v>1477</v>
      </c>
      <c r="C38" s="278" t="s">
        <v>1658</v>
      </c>
      <c r="D38" s="202" t="s">
        <v>1556</v>
      </c>
      <c r="E38" s="348">
        <v>42397</v>
      </c>
      <c r="F38" s="118" t="s">
        <v>1499</v>
      </c>
      <c r="G38" s="45" t="s">
        <v>1525</v>
      </c>
      <c r="H38" s="45"/>
      <c r="I38" s="46" t="s">
        <v>212</v>
      </c>
      <c r="J38" s="353" t="s">
        <v>1660</v>
      </c>
      <c r="K38" s="349">
        <v>207</v>
      </c>
      <c r="L38" s="47">
        <v>801615</v>
      </c>
      <c r="M38" s="47" t="s">
        <v>1653</v>
      </c>
      <c r="N38" s="163">
        <v>53460000</v>
      </c>
      <c r="O38" s="350" t="s">
        <v>1661</v>
      </c>
      <c r="P38" s="33" t="s">
        <v>1487</v>
      </c>
      <c r="Q38" s="289" t="s">
        <v>1480</v>
      </c>
      <c r="R38" s="351" t="s">
        <v>1481</v>
      </c>
      <c r="S38" s="48"/>
      <c r="T38" s="49"/>
      <c r="U38" s="48"/>
      <c r="V38" s="193" t="s">
        <v>1523</v>
      </c>
      <c r="W38" s="348">
        <v>42405</v>
      </c>
      <c r="X38" s="352" t="s">
        <v>1484</v>
      </c>
      <c r="Y38" s="367" t="s">
        <v>1890</v>
      </c>
      <c r="Z38" s="115">
        <v>24348352</v>
      </c>
      <c r="AA38" s="51"/>
      <c r="AB38" s="349">
        <v>36216</v>
      </c>
      <c r="AC38" s="348">
        <v>42405</v>
      </c>
      <c r="AD38" s="368">
        <v>4860000</v>
      </c>
      <c r="AE38" s="163">
        <v>53460000</v>
      </c>
      <c r="AF38" s="50"/>
      <c r="AG38" s="50"/>
      <c r="AH38" s="369">
        <f t="shared" si="0"/>
        <v>53460000</v>
      </c>
      <c r="AI38" s="158" t="s">
        <v>22</v>
      </c>
      <c r="AJ38" s="158" t="s">
        <v>67</v>
      </c>
      <c r="AK38" s="158" t="s">
        <v>67</v>
      </c>
      <c r="AL38" s="158" t="s">
        <v>67</v>
      </c>
      <c r="AM38" s="348" t="s">
        <v>67</v>
      </c>
      <c r="AN38" s="348">
        <v>42409</v>
      </c>
      <c r="AO38" s="348"/>
      <c r="AP38" s="348">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806"/>
      <c r="CV38" s="84">
        <f t="shared" si="14"/>
        <v>-40.490797546012267</v>
      </c>
      <c r="CW38" s="86" t="e">
        <f t="shared" si="15"/>
        <v>#REF!</v>
      </c>
      <c r="DV38" s="363" t="s">
        <v>2628</v>
      </c>
    </row>
    <row r="39" spans="1:126" s="52" customFormat="1" ht="73.5" hidden="1" customHeight="1" x14ac:dyDescent="0.25">
      <c r="A39" s="354">
        <f t="shared" si="8"/>
        <v>34</v>
      </c>
      <c r="B39" s="44" t="s">
        <v>1489</v>
      </c>
      <c r="C39" s="278" t="s">
        <v>1575</v>
      </c>
      <c r="D39" s="202" t="s">
        <v>1557</v>
      </c>
      <c r="E39" s="348">
        <v>42397</v>
      </c>
      <c r="F39" s="118" t="s">
        <v>1499</v>
      </c>
      <c r="G39" s="45" t="s">
        <v>1525</v>
      </c>
      <c r="H39" s="45"/>
      <c r="I39" s="46" t="s">
        <v>2304</v>
      </c>
      <c r="J39" s="353" t="s">
        <v>2643</v>
      </c>
      <c r="K39" s="349">
        <v>2</v>
      </c>
      <c r="L39" s="47">
        <v>801000</v>
      </c>
      <c r="M39" s="47"/>
      <c r="N39" s="163">
        <v>42000000</v>
      </c>
      <c r="O39" s="350" t="s">
        <v>1576</v>
      </c>
      <c r="P39" s="33" t="s">
        <v>1487</v>
      </c>
      <c r="Q39" s="289" t="s">
        <v>1480</v>
      </c>
      <c r="R39" s="351" t="s">
        <v>1481</v>
      </c>
      <c r="S39" s="48"/>
      <c r="T39" s="49"/>
      <c r="U39" s="48"/>
      <c r="V39" s="193">
        <v>34</v>
      </c>
      <c r="W39" s="348">
        <v>42412</v>
      </c>
      <c r="X39" s="352" t="s">
        <v>1484</v>
      </c>
      <c r="Y39" s="367" t="s">
        <v>1791</v>
      </c>
      <c r="Z39" s="115">
        <v>900583848</v>
      </c>
      <c r="AA39" s="51" t="s">
        <v>1729</v>
      </c>
      <c r="AB39" s="349">
        <v>40516</v>
      </c>
      <c r="AC39" s="348">
        <v>42412</v>
      </c>
      <c r="AD39" s="370">
        <v>7000000</v>
      </c>
      <c r="AE39" s="158">
        <v>42000000</v>
      </c>
      <c r="AF39" s="50"/>
      <c r="AG39" s="50"/>
      <c r="AH39" s="369">
        <f t="shared" si="0"/>
        <v>42000000</v>
      </c>
      <c r="AI39" s="158" t="s">
        <v>22</v>
      </c>
      <c r="AJ39" s="158" t="s">
        <v>67</v>
      </c>
      <c r="AK39" s="158" t="s">
        <v>67</v>
      </c>
      <c r="AL39" s="158" t="s">
        <v>67</v>
      </c>
      <c r="AM39" s="348" t="s">
        <v>67</v>
      </c>
      <c r="AN39" s="348">
        <v>42412</v>
      </c>
      <c r="AO39" s="348"/>
      <c r="AP39" s="348">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806"/>
      <c r="CV39" s="84">
        <f t="shared" si="14"/>
        <v>-74.585635359116026</v>
      </c>
      <c r="CW39" s="86" t="e">
        <f t="shared" si="15"/>
        <v>#REF!</v>
      </c>
      <c r="DV39" s="364" t="s">
        <v>2920</v>
      </c>
    </row>
    <row r="40" spans="1:126" s="52" customFormat="1" ht="60" hidden="1" customHeight="1" x14ac:dyDescent="0.25">
      <c r="A40" s="354">
        <f t="shared" si="8"/>
        <v>26</v>
      </c>
      <c r="B40" s="44" t="s">
        <v>1489</v>
      </c>
      <c r="C40" s="278" t="s">
        <v>1559</v>
      </c>
      <c r="D40" s="202" t="s">
        <v>1558</v>
      </c>
      <c r="E40" s="348">
        <v>42398</v>
      </c>
      <c r="F40" s="118" t="s">
        <v>1499</v>
      </c>
      <c r="G40" s="118" t="s">
        <v>1526</v>
      </c>
      <c r="H40" s="118"/>
      <c r="I40" s="352" t="s">
        <v>212</v>
      </c>
      <c r="J40" s="353" t="s">
        <v>1560</v>
      </c>
      <c r="K40" s="354">
        <v>94</v>
      </c>
      <c r="L40" s="47">
        <v>821215</v>
      </c>
      <c r="M40" s="185" t="s">
        <v>1561</v>
      </c>
      <c r="N40" s="163">
        <v>7000000</v>
      </c>
      <c r="O40" s="350" t="s">
        <v>1562</v>
      </c>
      <c r="P40" s="33" t="s">
        <v>1563</v>
      </c>
      <c r="Q40" s="289" t="s">
        <v>1480</v>
      </c>
      <c r="R40" s="351" t="s">
        <v>1481</v>
      </c>
      <c r="S40" s="48"/>
      <c r="T40" s="49"/>
      <c r="U40" s="48"/>
      <c r="V40" s="193">
        <v>26</v>
      </c>
      <c r="W40" s="348">
        <v>42398</v>
      </c>
      <c r="X40" s="352" t="s">
        <v>1484</v>
      </c>
      <c r="Y40" s="46" t="s">
        <v>1564</v>
      </c>
      <c r="Z40" s="115">
        <v>860001022</v>
      </c>
      <c r="AA40" s="51" t="s">
        <v>1565</v>
      </c>
      <c r="AB40" s="349">
        <v>33916</v>
      </c>
      <c r="AC40" s="348">
        <v>42398</v>
      </c>
      <c r="AD40" s="29"/>
      <c r="AE40" s="158">
        <v>7000000</v>
      </c>
      <c r="AF40" s="50"/>
      <c r="AG40" s="50"/>
      <c r="AH40" s="50">
        <f t="shared" si="0"/>
        <v>7000000</v>
      </c>
      <c r="AI40" s="158" t="s">
        <v>22</v>
      </c>
      <c r="AJ40" s="158" t="s">
        <v>67</v>
      </c>
      <c r="AK40" s="158" t="s">
        <v>67</v>
      </c>
      <c r="AL40" s="158" t="s">
        <v>67</v>
      </c>
      <c r="AM40" s="348" t="s">
        <v>67</v>
      </c>
      <c r="AN40" s="348">
        <v>42398</v>
      </c>
      <c r="AO40" s="348"/>
      <c r="AP40" s="348">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806"/>
      <c r="CV40" s="84">
        <f t="shared" si="14"/>
        <v>-35.905044510385757</v>
      </c>
      <c r="CW40" s="86" t="e">
        <f t="shared" si="15"/>
        <v>#REF!</v>
      </c>
    </row>
    <row r="41" spans="1:126" s="52" customFormat="1" ht="43.5" hidden="1" customHeight="1" x14ac:dyDescent="0.25">
      <c r="A41" s="354" t="str">
        <f t="shared" si="8"/>
        <v>33</v>
      </c>
      <c r="B41" s="44" t="s">
        <v>2792</v>
      </c>
      <c r="C41" s="278" t="s">
        <v>1602</v>
      </c>
      <c r="D41" s="202" t="s">
        <v>1603</v>
      </c>
      <c r="E41" s="348">
        <v>42402</v>
      </c>
      <c r="F41" s="118" t="s">
        <v>1499</v>
      </c>
      <c r="G41" s="45" t="s">
        <v>1525</v>
      </c>
      <c r="H41" s="45"/>
      <c r="I41" s="359" t="s">
        <v>2303</v>
      </c>
      <c r="J41" s="353" t="s">
        <v>1604</v>
      </c>
      <c r="K41" s="354">
        <v>231</v>
      </c>
      <c r="L41" s="47">
        <v>801015</v>
      </c>
      <c r="M41" s="185" t="s">
        <v>1605</v>
      </c>
      <c r="N41" s="163">
        <v>42000000</v>
      </c>
      <c r="O41" s="350" t="s">
        <v>1606</v>
      </c>
      <c r="P41" s="33" t="s">
        <v>1487</v>
      </c>
      <c r="Q41" s="289" t="s">
        <v>1480</v>
      </c>
      <c r="R41" s="351" t="s">
        <v>1481</v>
      </c>
      <c r="S41" s="48"/>
      <c r="T41" s="49"/>
      <c r="U41" s="48"/>
      <c r="V41" s="193" t="s">
        <v>1554</v>
      </c>
      <c r="W41" s="348">
        <v>42408</v>
      </c>
      <c r="X41" s="352" t="s">
        <v>1484</v>
      </c>
      <c r="Y41" s="367" t="s">
        <v>1781</v>
      </c>
      <c r="Z41" s="119">
        <v>51573271</v>
      </c>
      <c r="AA41" s="51"/>
      <c r="AB41" s="349">
        <v>37116</v>
      </c>
      <c r="AC41" s="348">
        <v>42397</v>
      </c>
      <c r="AD41" s="370">
        <v>6000000</v>
      </c>
      <c r="AE41" s="158">
        <v>42000000</v>
      </c>
      <c r="AF41" s="50"/>
      <c r="AG41" s="50"/>
      <c r="AH41" s="369">
        <f t="shared" si="0"/>
        <v>42000000</v>
      </c>
      <c r="AI41" s="158" t="s">
        <v>22</v>
      </c>
      <c r="AJ41" s="158" t="s">
        <v>67</v>
      </c>
      <c r="AK41" s="158" t="s">
        <v>67</v>
      </c>
      <c r="AL41" s="158" t="s">
        <v>67</v>
      </c>
      <c r="AM41" s="348" t="s">
        <v>67</v>
      </c>
      <c r="AN41" s="348">
        <v>42409</v>
      </c>
      <c r="AO41" s="348"/>
      <c r="AP41" s="348">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806"/>
      <c r="CV41" s="84"/>
      <c r="CW41" s="86"/>
      <c r="DV41" s="362"/>
    </row>
    <row r="42" spans="1:126" s="52" customFormat="1" ht="38.25" hidden="1" x14ac:dyDescent="0.25">
      <c r="A42" s="354">
        <f t="shared" si="8"/>
        <v>39</v>
      </c>
      <c r="B42" s="44" t="s">
        <v>1489</v>
      </c>
      <c r="C42" s="278" t="s">
        <v>1828</v>
      </c>
      <c r="D42" s="202" t="s">
        <v>1829</v>
      </c>
      <c r="E42" s="348">
        <v>42405</v>
      </c>
      <c r="F42" s="118" t="s">
        <v>1499</v>
      </c>
      <c r="G42" s="118" t="s">
        <v>1526</v>
      </c>
      <c r="H42" s="118"/>
      <c r="I42" s="352" t="s">
        <v>212</v>
      </c>
      <c r="J42" s="353" t="s">
        <v>1830</v>
      </c>
      <c r="K42" s="354">
        <v>95</v>
      </c>
      <c r="L42" s="47">
        <v>821215</v>
      </c>
      <c r="M42" s="185" t="s">
        <v>1561</v>
      </c>
      <c r="N42" s="163">
        <v>3000000</v>
      </c>
      <c r="O42" s="350" t="s">
        <v>1831</v>
      </c>
      <c r="P42" s="33" t="s">
        <v>1563</v>
      </c>
      <c r="Q42" s="289" t="s">
        <v>1480</v>
      </c>
      <c r="R42" s="351" t="s">
        <v>1481</v>
      </c>
      <c r="S42" s="48"/>
      <c r="T42" s="49"/>
      <c r="U42" s="48"/>
      <c r="V42" s="193">
        <v>39</v>
      </c>
      <c r="W42" s="348">
        <v>42418</v>
      </c>
      <c r="X42" s="352" t="s">
        <v>1484</v>
      </c>
      <c r="Y42" s="46" t="s">
        <v>1832</v>
      </c>
      <c r="Z42" s="115">
        <v>860009759</v>
      </c>
      <c r="AA42" s="51" t="s">
        <v>1806</v>
      </c>
      <c r="AB42" s="349">
        <v>44416</v>
      </c>
      <c r="AC42" s="348">
        <v>42418</v>
      </c>
      <c r="AD42" s="29"/>
      <c r="AE42" s="158">
        <v>3000000</v>
      </c>
      <c r="AF42" s="50"/>
      <c r="AG42" s="50"/>
      <c r="AH42" s="50">
        <f t="shared" si="0"/>
        <v>3000000</v>
      </c>
      <c r="AI42" s="158" t="s">
        <v>22</v>
      </c>
      <c r="AJ42" s="158" t="s">
        <v>67</v>
      </c>
      <c r="AK42" s="158" t="s">
        <v>67</v>
      </c>
      <c r="AL42" s="158" t="s">
        <v>67</v>
      </c>
      <c r="AM42" s="348" t="s">
        <v>67</v>
      </c>
      <c r="AN42" s="348">
        <v>42419</v>
      </c>
      <c r="AO42" s="348"/>
      <c r="AP42" s="348">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806"/>
      <c r="CV42" s="84">
        <f t="shared" ref="CV42:CV49" si="43">+CT42</f>
        <v>-44.936708860759495</v>
      </c>
      <c r="CW42" s="86" t="e">
        <f t="shared" ref="CW42:CW49" si="44">+CL42</f>
        <v>#REF!</v>
      </c>
    </row>
    <row r="43" spans="1:126" s="52" customFormat="1" ht="63.75" hidden="1" x14ac:dyDescent="0.25">
      <c r="A43" s="354">
        <f t="shared" si="8"/>
        <v>35</v>
      </c>
      <c r="B43" s="44" t="s">
        <v>1489</v>
      </c>
      <c r="C43" s="278" t="s">
        <v>1797</v>
      </c>
      <c r="D43" s="202" t="s">
        <v>1798</v>
      </c>
      <c r="E43" s="348">
        <v>42405</v>
      </c>
      <c r="F43" s="118" t="s">
        <v>1499</v>
      </c>
      <c r="G43" s="118" t="s">
        <v>1526</v>
      </c>
      <c r="H43" s="118"/>
      <c r="I43" s="352" t="s">
        <v>1908</v>
      </c>
      <c r="J43" s="353" t="s">
        <v>1799</v>
      </c>
      <c r="K43" s="354">
        <v>241</v>
      </c>
      <c r="L43" s="47" t="s">
        <v>1800</v>
      </c>
      <c r="M43" s="185" t="s">
        <v>1801</v>
      </c>
      <c r="N43" s="163">
        <v>20000000</v>
      </c>
      <c r="O43" s="350" t="s">
        <v>1802</v>
      </c>
      <c r="P43" s="33" t="s">
        <v>1803</v>
      </c>
      <c r="Q43" s="289" t="s">
        <v>1480</v>
      </c>
      <c r="R43" s="351" t="s">
        <v>1481</v>
      </c>
      <c r="S43" s="48"/>
      <c r="T43" s="49"/>
      <c r="U43" s="48"/>
      <c r="V43" s="193">
        <v>35</v>
      </c>
      <c r="W43" s="348">
        <v>42415</v>
      </c>
      <c r="X43" s="352" t="s">
        <v>1484</v>
      </c>
      <c r="Y43" s="46" t="s">
        <v>1805</v>
      </c>
      <c r="Z43" s="115">
        <v>830041326</v>
      </c>
      <c r="AA43" s="51" t="s">
        <v>1806</v>
      </c>
      <c r="AB43" s="349">
        <v>41316</v>
      </c>
      <c r="AC43" s="348">
        <v>42415</v>
      </c>
      <c r="AD43" s="29"/>
      <c r="AE43" s="158">
        <v>20000000</v>
      </c>
      <c r="AF43" s="50"/>
      <c r="AG43" s="50"/>
      <c r="AH43" s="50">
        <f t="shared" si="0"/>
        <v>20000000</v>
      </c>
      <c r="AI43" s="158" t="s">
        <v>22</v>
      </c>
      <c r="AJ43" s="158" t="s">
        <v>67</v>
      </c>
      <c r="AK43" s="158" t="s">
        <v>67</v>
      </c>
      <c r="AL43" s="158" t="s">
        <v>67</v>
      </c>
      <c r="AM43" s="348" t="s">
        <v>67</v>
      </c>
      <c r="AN43" s="348">
        <v>42415</v>
      </c>
      <c r="AO43" s="348"/>
      <c r="AP43" s="348">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806"/>
      <c r="CV43" s="84">
        <f t="shared" si="43"/>
        <v>-65.094339622641513</v>
      </c>
      <c r="CW43" s="86" t="e">
        <f t="shared" si="44"/>
        <v>#REF!</v>
      </c>
    </row>
    <row r="44" spans="1:126" s="52" customFormat="1" ht="71.25" hidden="1" customHeight="1" x14ac:dyDescent="0.25">
      <c r="A44" s="354" t="str">
        <f t="shared" si="8"/>
        <v>47</v>
      </c>
      <c r="B44" s="44" t="s">
        <v>1477</v>
      </c>
      <c r="C44" s="278" t="s">
        <v>1896</v>
      </c>
      <c r="D44" s="212">
        <v>42</v>
      </c>
      <c r="E44" s="348">
        <v>42408</v>
      </c>
      <c r="F44" s="118" t="s">
        <v>1499</v>
      </c>
      <c r="G44" s="118" t="s">
        <v>1526</v>
      </c>
      <c r="H44" s="118"/>
      <c r="I44" s="121" t="s">
        <v>2250</v>
      </c>
      <c r="J44" s="207" t="s">
        <v>1891</v>
      </c>
      <c r="K44" s="349">
        <v>20</v>
      </c>
      <c r="L44" s="47" t="s">
        <v>1841</v>
      </c>
      <c r="M44" s="47" t="s">
        <v>1892</v>
      </c>
      <c r="N44" s="163">
        <v>18193600</v>
      </c>
      <c r="O44" s="350" t="s">
        <v>1893</v>
      </c>
      <c r="P44" s="33" t="s">
        <v>1531</v>
      </c>
      <c r="Q44" s="289" t="s">
        <v>1480</v>
      </c>
      <c r="R44" s="351" t="s">
        <v>1481</v>
      </c>
      <c r="S44" s="48"/>
      <c r="T44" s="49"/>
      <c r="U44" s="48"/>
      <c r="V44" s="193" t="s">
        <v>2091</v>
      </c>
      <c r="W44" s="348">
        <v>42431</v>
      </c>
      <c r="X44" s="352" t="s">
        <v>1484</v>
      </c>
      <c r="Y44" s="46" t="s">
        <v>1894</v>
      </c>
      <c r="Z44" s="115">
        <v>900115635</v>
      </c>
      <c r="AA44" s="51" t="s">
        <v>1895</v>
      </c>
      <c r="AB44" s="349">
        <v>52916</v>
      </c>
      <c r="AC44" s="348">
        <v>42431</v>
      </c>
      <c r="AD44" s="88"/>
      <c r="AE44" s="163">
        <v>18193600</v>
      </c>
      <c r="AF44" s="50"/>
      <c r="AG44" s="50"/>
      <c r="AH44" s="50">
        <f t="shared" si="0"/>
        <v>18193600</v>
      </c>
      <c r="AI44" s="158" t="s">
        <v>1897</v>
      </c>
      <c r="AJ44" s="89" t="s">
        <v>1898</v>
      </c>
      <c r="AK44" s="89" t="s">
        <v>1902</v>
      </c>
      <c r="AL44" s="89" t="s">
        <v>1903</v>
      </c>
      <c r="AM44" s="348" t="s">
        <v>67</v>
      </c>
      <c r="AN44" s="348">
        <v>42436</v>
      </c>
      <c r="AO44" s="348"/>
      <c r="AP44" s="348">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806"/>
      <c r="CV44" s="84">
        <f t="shared" si="43"/>
        <v>-53.177257525083611</v>
      </c>
      <c r="CW44" s="86" t="e">
        <f t="shared" si="44"/>
        <v>#REF!</v>
      </c>
    </row>
    <row r="45" spans="1:126" s="52" customFormat="1" ht="76.5" hidden="1" x14ac:dyDescent="0.25">
      <c r="A45" s="354" t="str">
        <f t="shared" si="8"/>
        <v>44</v>
      </c>
      <c r="B45" s="44" t="s">
        <v>1477</v>
      </c>
      <c r="C45" s="278" t="s">
        <v>1922</v>
      </c>
      <c r="D45" s="212">
        <v>43</v>
      </c>
      <c r="E45" s="348">
        <v>42408</v>
      </c>
      <c r="F45" s="118" t="s">
        <v>1499</v>
      </c>
      <c r="G45" s="118" t="s">
        <v>1526</v>
      </c>
      <c r="H45" s="118"/>
      <c r="I45" s="121" t="s">
        <v>2250</v>
      </c>
      <c r="J45" s="207" t="s">
        <v>1899</v>
      </c>
      <c r="K45" s="349">
        <v>19</v>
      </c>
      <c r="L45" s="47" t="s">
        <v>1841</v>
      </c>
      <c r="M45" s="47" t="s">
        <v>1892</v>
      </c>
      <c r="N45" s="163">
        <v>169700000</v>
      </c>
      <c r="O45" s="350" t="s">
        <v>1900</v>
      </c>
      <c r="P45" s="33" t="s">
        <v>1531</v>
      </c>
      <c r="Q45" s="289" t="s">
        <v>1480</v>
      </c>
      <c r="R45" s="351" t="s">
        <v>1481</v>
      </c>
      <c r="S45" s="48"/>
      <c r="T45" s="49"/>
      <c r="U45" s="48"/>
      <c r="V45" s="193" t="s">
        <v>1998</v>
      </c>
      <c r="W45" s="348">
        <v>42429</v>
      </c>
      <c r="X45" s="352" t="s">
        <v>1484</v>
      </c>
      <c r="Y45" s="46" t="s">
        <v>1901</v>
      </c>
      <c r="Z45" s="115">
        <v>830025306</v>
      </c>
      <c r="AA45" s="51" t="s">
        <v>1883</v>
      </c>
      <c r="AB45" s="349">
        <v>52516</v>
      </c>
      <c r="AC45" s="348">
        <v>42429</v>
      </c>
      <c r="AD45" s="88"/>
      <c r="AE45" s="163">
        <v>169700000</v>
      </c>
      <c r="AF45" s="50"/>
      <c r="AG45" s="50"/>
      <c r="AH45" s="50">
        <f t="shared" si="0"/>
        <v>169700000</v>
      </c>
      <c r="AI45" s="158" t="s">
        <v>1897</v>
      </c>
      <c r="AJ45" s="89" t="s">
        <v>1898</v>
      </c>
      <c r="AK45" s="89" t="s">
        <v>1902</v>
      </c>
      <c r="AL45" s="89" t="s">
        <v>1903</v>
      </c>
      <c r="AM45" s="348" t="s">
        <v>67</v>
      </c>
      <c r="AN45" s="348">
        <v>42431</v>
      </c>
      <c r="AO45" s="348"/>
      <c r="AP45" s="348">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806"/>
      <c r="CV45" s="84">
        <f t="shared" si="43"/>
        <v>-50.657894736842103</v>
      </c>
      <c r="CW45" s="86" t="e">
        <f t="shared" si="44"/>
        <v>#REF!</v>
      </c>
    </row>
    <row r="46" spans="1:126" s="52" customFormat="1" ht="96" hidden="1" customHeight="1" x14ac:dyDescent="0.25">
      <c r="A46" s="354">
        <f t="shared" si="8"/>
        <v>41</v>
      </c>
      <c r="B46" s="44" t="s">
        <v>1610</v>
      </c>
      <c r="C46" s="278" t="s">
        <v>1999</v>
      </c>
      <c r="D46" s="202" t="s">
        <v>1998</v>
      </c>
      <c r="E46" s="348">
        <v>42408</v>
      </c>
      <c r="F46" s="118" t="s">
        <v>1499</v>
      </c>
      <c r="G46" s="118" t="s">
        <v>1525</v>
      </c>
      <c r="H46" s="118"/>
      <c r="I46" s="352" t="s">
        <v>1972</v>
      </c>
      <c r="J46" s="353" t="s">
        <v>2245</v>
      </c>
      <c r="K46" s="354">
        <v>157</v>
      </c>
      <c r="L46" s="47">
        <v>80111600</v>
      </c>
      <c r="M46" s="47" t="s">
        <v>2000</v>
      </c>
      <c r="N46" s="163">
        <v>12000000</v>
      </c>
      <c r="O46" s="350">
        <v>17416</v>
      </c>
      <c r="P46" s="33" t="s">
        <v>2001</v>
      </c>
      <c r="Q46" s="289" t="s">
        <v>1480</v>
      </c>
      <c r="R46" s="351" t="s">
        <v>1481</v>
      </c>
      <c r="S46" s="48"/>
      <c r="T46" s="49"/>
      <c r="U46" s="48"/>
      <c r="V46" s="193">
        <v>41</v>
      </c>
      <c r="W46" s="348">
        <v>42422</v>
      </c>
      <c r="X46" s="352" t="s">
        <v>1484</v>
      </c>
      <c r="Y46" s="46" t="s">
        <v>2002</v>
      </c>
      <c r="Z46" s="115">
        <v>51727720</v>
      </c>
      <c r="AA46" s="51"/>
      <c r="AB46" s="349">
        <v>45816</v>
      </c>
      <c r="AC46" s="348">
        <v>42422</v>
      </c>
      <c r="AD46" s="29"/>
      <c r="AE46" s="158">
        <v>12000000</v>
      </c>
      <c r="AF46" s="50"/>
      <c r="AG46" s="50"/>
      <c r="AH46" s="50">
        <f t="shared" si="0"/>
        <v>12000000</v>
      </c>
      <c r="AI46" s="158" t="s">
        <v>22</v>
      </c>
      <c r="AJ46" s="158" t="s">
        <v>67</v>
      </c>
      <c r="AK46" s="158" t="s">
        <v>67</v>
      </c>
      <c r="AL46" s="158" t="s">
        <v>67</v>
      </c>
      <c r="AM46" s="348" t="s">
        <v>67</v>
      </c>
      <c r="AN46" s="348">
        <v>42422</v>
      </c>
      <c r="AO46" s="348"/>
      <c r="AP46" s="348">
        <v>42735</v>
      </c>
      <c r="AQ46" s="29">
        <f t="shared" si="36"/>
        <v>313</v>
      </c>
      <c r="AR46" s="29"/>
      <c r="AS46" s="352"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8">
        <v>42422</v>
      </c>
      <c r="CQ46" s="81">
        <v>42735</v>
      </c>
      <c r="CR46" s="84"/>
      <c r="CS46" s="84"/>
      <c r="CT46" s="85"/>
      <c r="CU46" s="806"/>
      <c r="CV46" s="84"/>
      <c r="CW46" s="86"/>
      <c r="DV46" s="358"/>
    </row>
    <row r="47" spans="1:126" s="52" customFormat="1" ht="60" hidden="1" customHeight="1" x14ac:dyDescent="0.25">
      <c r="A47" s="354">
        <f t="shared" si="8"/>
        <v>6460</v>
      </c>
      <c r="B47" s="44" t="s">
        <v>2274</v>
      </c>
      <c r="C47" s="278" t="s">
        <v>2275</v>
      </c>
      <c r="D47" s="215" t="s">
        <v>2277</v>
      </c>
      <c r="E47" s="348">
        <v>42398</v>
      </c>
      <c r="F47" s="118" t="s">
        <v>1590</v>
      </c>
      <c r="G47" s="118" t="s">
        <v>1873</v>
      </c>
      <c r="H47" s="118"/>
      <c r="I47" s="30" t="s">
        <v>2257</v>
      </c>
      <c r="J47" s="353" t="s">
        <v>2276</v>
      </c>
      <c r="K47" s="354">
        <v>237</v>
      </c>
      <c r="L47" s="47">
        <v>561115</v>
      </c>
      <c r="M47" s="185"/>
      <c r="N47" s="163">
        <v>6237600</v>
      </c>
      <c r="O47" s="350" t="s">
        <v>2278</v>
      </c>
      <c r="P47" s="33" t="s">
        <v>2279</v>
      </c>
      <c r="Q47" s="289" t="s">
        <v>1480</v>
      </c>
      <c r="R47" s="351" t="s">
        <v>1481</v>
      </c>
      <c r="S47" s="48"/>
      <c r="T47" s="49"/>
      <c r="U47" s="48"/>
      <c r="V47" s="193">
        <v>6460</v>
      </c>
      <c r="W47" s="348">
        <v>42398</v>
      </c>
      <c r="X47" s="352" t="s">
        <v>1484</v>
      </c>
      <c r="Y47" s="46" t="s">
        <v>2280</v>
      </c>
      <c r="Z47" s="115">
        <v>900059238</v>
      </c>
      <c r="AA47" s="51" t="s">
        <v>2065</v>
      </c>
      <c r="AB47" s="349">
        <v>34116</v>
      </c>
      <c r="AC47" s="348"/>
      <c r="AD47" s="29"/>
      <c r="AE47" s="114">
        <v>6237600</v>
      </c>
      <c r="AF47" s="50"/>
      <c r="AG47" s="50"/>
      <c r="AH47" s="50">
        <f t="shared" si="0"/>
        <v>6237600</v>
      </c>
      <c r="AI47" s="158" t="s">
        <v>22</v>
      </c>
      <c r="AJ47" s="158" t="s">
        <v>67</v>
      </c>
      <c r="AK47" s="158" t="s">
        <v>67</v>
      </c>
      <c r="AL47" s="158" t="s">
        <v>67</v>
      </c>
      <c r="AM47" s="348" t="s">
        <v>67</v>
      </c>
      <c r="AN47" s="348">
        <v>42398</v>
      </c>
      <c r="AO47" s="348"/>
      <c r="AP47" s="348">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806"/>
      <c r="CV47" s="84">
        <f t="shared" ref="CV47" si="51">+CT47</f>
        <v>-550</v>
      </c>
      <c r="CW47" s="86"/>
    </row>
    <row r="48" spans="1:126" s="52" customFormat="1" ht="120" hidden="1" customHeight="1" x14ac:dyDescent="0.25">
      <c r="A48" s="354">
        <f t="shared" si="8"/>
        <v>36</v>
      </c>
      <c r="B48" s="44" t="s">
        <v>1610</v>
      </c>
      <c r="C48" s="278" t="s">
        <v>1810</v>
      </c>
      <c r="D48" s="202" t="s">
        <v>1816</v>
      </c>
      <c r="E48" s="348">
        <v>42409</v>
      </c>
      <c r="F48" s="118" t="s">
        <v>1499</v>
      </c>
      <c r="G48" s="45" t="s">
        <v>1525</v>
      </c>
      <c r="H48" s="45"/>
      <c r="I48" s="46" t="s">
        <v>1972</v>
      </c>
      <c r="J48" s="353" t="s">
        <v>1811</v>
      </c>
      <c r="K48" s="349">
        <v>203</v>
      </c>
      <c r="L48" s="47">
        <v>80161500</v>
      </c>
      <c r="M48" s="47" t="s">
        <v>1812</v>
      </c>
      <c r="N48" s="163" t="s">
        <v>1813</v>
      </c>
      <c r="O48" s="350" t="s">
        <v>1814</v>
      </c>
      <c r="P48" s="33" t="s">
        <v>1487</v>
      </c>
      <c r="Q48" s="289" t="s">
        <v>1480</v>
      </c>
      <c r="R48" s="351" t="s">
        <v>1481</v>
      </c>
      <c r="S48" s="48"/>
      <c r="T48" s="49"/>
      <c r="U48" s="48"/>
      <c r="V48" s="193">
        <v>36</v>
      </c>
      <c r="W48" s="348">
        <v>42416</v>
      </c>
      <c r="X48" s="352" t="s">
        <v>1484</v>
      </c>
      <c r="Y48" s="367" t="s">
        <v>1815</v>
      </c>
      <c r="Z48" s="115">
        <v>52985088</v>
      </c>
      <c r="AA48" s="51"/>
      <c r="AB48" s="349">
        <v>42816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806"/>
      <c r="CV48" s="84">
        <f t="shared" si="43"/>
        <v>-154.44444444444446</v>
      </c>
      <c r="CW48" s="86" t="e">
        <f t="shared" si="44"/>
        <v>#REF!</v>
      </c>
      <c r="DV48" s="364" t="s">
        <v>2917</v>
      </c>
    </row>
    <row r="49" spans="1:126" s="52" customFormat="1" ht="120.75" hidden="1" customHeight="1" x14ac:dyDescent="0.25">
      <c r="A49" s="354" t="str">
        <f t="shared" si="8"/>
        <v>37</v>
      </c>
      <c r="B49" s="44" t="s">
        <v>1610</v>
      </c>
      <c r="C49" s="278" t="s">
        <v>1817</v>
      </c>
      <c r="D49" s="202" t="s">
        <v>1818</v>
      </c>
      <c r="E49" s="348">
        <v>42409</v>
      </c>
      <c r="F49" s="118" t="s">
        <v>1499</v>
      </c>
      <c r="G49" s="45" t="s">
        <v>1525</v>
      </c>
      <c r="H49" s="45"/>
      <c r="I49" s="46" t="s">
        <v>1972</v>
      </c>
      <c r="J49" s="353" t="s">
        <v>1811</v>
      </c>
      <c r="K49" s="354">
        <v>204</v>
      </c>
      <c r="L49" s="47">
        <v>80161500</v>
      </c>
      <c r="M49" s="47" t="s">
        <v>1812</v>
      </c>
      <c r="N49" s="163" t="s">
        <v>1813</v>
      </c>
      <c r="O49" s="350" t="s">
        <v>1819</v>
      </c>
      <c r="P49" s="33" t="s">
        <v>1487</v>
      </c>
      <c r="Q49" s="289" t="s">
        <v>1480</v>
      </c>
      <c r="R49" s="351" t="s">
        <v>1481</v>
      </c>
      <c r="S49" s="48"/>
      <c r="T49" s="49"/>
      <c r="U49" s="48"/>
      <c r="V49" s="193" t="s">
        <v>1557</v>
      </c>
      <c r="W49" s="348">
        <v>42416</v>
      </c>
      <c r="X49" s="352" t="s">
        <v>1484</v>
      </c>
      <c r="Y49" s="367" t="s">
        <v>1820</v>
      </c>
      <c r="Z49" s="115">
        <v>52065735</v>
      </c>
      <c r="AA49" s="51"/>
      <c r="AB49" s="349">
        <v>42916</v>
      </c>
      <c r="AC49" s="348">
        <v>42416</v>
      </c>
      <c r="AD49" s="370">
        <f>AH49/3</f>
        <v>1300000</v>
      </c>
      <c r="AE49" s="158">
        <v>3900000</v>
      </c>
      <c r="AF49" s="50"/>
      <c r="AG49" s="50"/>
      <c r="AH49" s="369">
        <f t="shared" si="0"/>
        <v>3900000</v>
      </c>
      <c r="AI49" s="158" t="s">
        <v>22</v>
      </c>
      <c r="AJ49" s="158" t="s">
        <v>67</v>
      </c>
      <c r="AK49" s="158" t="s">
        <v>67</v>
      </c>
      <c r="AL49" s="158" t="s">
        <v>67</v>
      </c>
      <c r="AM49" s="348" t="s">
        <v>67</v>
      </c>
      <c r="AN49" s="348">
        <v>42416</v>
      </c>
      <c r="AO49" s="348"/>
      <c r="AP49" s="348">
        <v>42506</v>
      </c>
      <c r="AQ49" s="29">
        <f t="shared" si="36"/>
        <v>90</v>
      </c>
      <c r="AR49" s="29"/>
      <c r="AS49" s="352"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806"/>
      <c r="CV49" s="84">
        <f t="shared" si="43"/>
        <v>-154.44444444444446</v>
      </c>
      <c r="CW49" s="86" t="e">
        <f t="shared" si="44"/>
        <v>#REF!</v>
      </c>
      <c r="DV49" s="364" t="s">
        <v>2917</v>
      </c>
    </row>
    <row r="50" spans="1:126" s="52" customFormat="1" ht="63.75" hidden="1" customHeight="1" x14ac:dyDescent="0.25">
      <c r="A50" s="354" t="str">
        <f t="shared" si="8"/>
        <v>43</v>
      </c>
      <c r="B50" s="44" t="s">
        <v>1609</v>
      </c>
      <c r="C50" s="278" t="s">
        <v>2108</v>
      </c>
      <c r="D50" s="202" t="s">
        <v>2091</v>
      </c>
      <c r="E50" s="348">
        <v>42411</v>
      </c>
      <c r="F50" s="118" t="s">
        <v>1499</v>
      </c>
      <c r="G50" s="118" t="s">
        <v>1659</v>
      </c>
      <c r="H50" s="118"/>
      <c r="I50" s="30" t="s">
        <v>2257</v>
      </c>
      <c r="J50" s="353" t="s">
        <v>2109</v>
      </c>
      <c r="K50" s="354">
        <v>142</v>
      </c>
      <c r="L50" s="47">
        <v>708022</v>
      </c>
      <c r="M50" s="185" t="s">
        <v>2110</v>
      </c>
      <c r="N50" s="216">
        <v>349382240</v>
      </c>
      <c r="O50" s="350" t="s">
        <v>2111</v>
      </c>
      <c r="P50" s="33" t="s">
        <v>2112</v>
      </c>
      <c r="Q50" s="289" t="s">
        <v>1480</v>
      </c>
      <c r="R50" s="351" t="s">
        <v>1481</v>
      </c>
      <c r="S50" s="48"/>
      <c r="T50" s="49"/>
      <c r="U50" s="48"/>
      <c r="V50" s="193" t="s">
        <v>2113</v>
      </c>
      <c r="W50" s="348">
        <v>42429</v>
      </c>
      <c r="X50" s="352" t="s">
        <v>1484</v>
      </c>
      <c r="Y50" s="46" t="s">
        <v>1979</v>
      </c>
      <c r="Z50" s="119">
        <v>900062917</v>
      </c>
      <c r="AA50" s="51" t="s">
        <v>1839</v>
      </c>
      <c r="AB50" s="355">
        <v>52416</v>
      </c>
      <c r="AC50" s="348">
        <v>2016</v>
      </c>
      <c r="AD50" s="29"/>
      <c r="AE50" s="158">
        <v>349382240</v>
      </c>
      <c r="AF50" s="50"/>
      <c r="AG50" s="50"/>
      <c r="AH50" s="50">
        <f t="shared" si="0"/>
        <v>349382240</v>
      </c>
      <c r="AI50" s="158" t="s">
        <v>22</v>
      </c>
      <c r="AJ50" s="158" t="s">
        <v>67</v>
      </c>
      <c r="AK50" s="158" t="s">
        <v>67</v>
      </c>
      <c r="AL50" s="158" t="s">
        <v>67</v>
      </c>
      <c r="AM50" s="348" t="s">
        <v>67</v>
      </c>
      <c r="AN50" s="348">
        <v>42429</v>
      </c>
      <c r="AO50" s="348"/>
      <c r="AP50" s="348">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806"/>
      <c r="CV50" s="84"/>
      <c r="CW50" s="86"/>
    </row>
    <row r="51" spans="1:126" s="52" customFormat="1" ht="109.5" hidden="1" customHeight="1" x14ac:dyDescent="0.25">
      <c r="A51" s="354">
        <f t="shared" si="8"/>
        <v>50</v>
      </c>
      <c r="B51" s="44" t="s">
        <v>1477</v>
      </c>
      <c r="C51" s="278" t="s">
        <v>1919</v>
      </c>
      <c r="D51" s="212">
        <v>48</v>
      </c>
      <c r="E51" s="348">
        <v>42412</v>
      </c>
      <c r="F51" s="118" t="s">
        <v>1499</v>
      </c>
      <c r="G51" s="118" t="s">
        <v>1526</v>
      </c>
      <c r="H51" s="118"/>
      <c r="I51" s="121" t="s">
        <v>2250</v>
      </c>
      <c r="J51" s="207" t="s">
        <v>1904</v>
      </c>
      <c r="K51" s="349">
        <v>22</v>
      </c>
      <c r="L51" s="47" t="s">
        <v>1906</v>
      </c>
      <c r="M51" s="47" t="s">
        <v>1905</v>
      </c>
      <c r="N51" s="163">
        <v>173399577</v>
      </c>
      <c r="O51" s="350" t="s">
        <v>1907</v>
      </c>
      <c r="P51" s="33" t="s">
        <v>1531</v>
      </c>
      <c r="Q51" s="289" t="s">
        <v>1480</v>
      </c>
      <c r="R51" s="351" t="s">
        <v>1481</v>
      </c>
      <c r="S51" s="48"/>
      <c r="T51" s="49"/>
      <c r="U51" s="48"/>
      <c r="V51" s="193">
        <v>50</v>
      </c>
      <c r="W51" s="348">
        <v>42443</v>
      </c>
      <c r="X51" s="352" t="s">
        <v>1484</v>
      </c>
      <c r="Y51" s="46" t="s">
        <v>1945</v>
      </c>
      <c r="Z51" s="115">
        <v>830042244</v>
      </c>
      <c r="AA51" s="51" t="s">
        <v>1578</v>
      </c>
      <c r="AB51" s="349">
        <v>60216</v>
      </c>
      <c r="AC51" s="348">
        <v>42443</v>
      </c>
      <c r="AD51" s="88"/>
      <c r="AE51" s="158">
        <v>173399577</v>
      </c>
      <c r="AF51" s="50"/>
      <c r="AG51" s="50"/>
      <c r="AH51" s="50">
        <f t="shared" si="0"/>
        <v>173399577</v>
      </c>
      <c r="AI51" s="158" t="s">
        <v>1897</v>
      </c>
      <c r="AJ51" s="89" t="s">
        <v>1898</v>
      </c>
      <c r="AK51" s="89" t="s">
        <v>1902</v>
      </c>
      <c r="AL51" s="89"/>
      <c r="AM51" s="348" t="s">
        <v>67</v>
      </c>
      <c r="AN51" s="348">
        <v>42451</v>
      </c>
      <c r="AO51" s="348"/>
      <c r="AP51" s="348">
        <v>42719</v>
      </c>
      <c r="AQ51" s="29">
        <f>AP51-AN51</f>
        <v>268</v>
      </c>
      <c r="AR51" s="29"/>
      <c r="AS51" s="352"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806"/>
      <c r="CV51" s="84">
        <f t="shared" ref="CV51" si="58">+CT51</f>
        <v>-64.925373134328353</v>
      </c>
      <c r="CW51" s="86" t="e">
        <f t="shared" ref="CW51" si="59">+CL51</f>
        <v>#REF!</v>
      </c>
    </row>
    <row r="52" spans="1:126" s="52" customFormat="1" ht="63.75" hidden="1" x14ac:dyDescent="0.25">
      <c r="A52" s="354">
        <f t="shared" si="8"/>
        <v>38</v>
      </c>
      <c r="B52" s="44" t="s">
        <v>1477</v>
      </c>
      <c r="C52" s="278" t="s">
        <v>1913</v>
      </c>
      <c r="D52" s="212">
        <v>49</v>
      </c>
      <c r="E52" s="348">
        <v>42412</v>
      </c>
      <c r="F52" s="118" t="s">
        <v>1499</v>
      </c>
      <c r="G52" s="45" t="s">
        <v>1525</v>
      </c>
      <c r="H52" s="45"/>
      <c r="I52" s="46" t="s">
        <v>1908</v>
      </c>
      <c r="J52" s="353" t="s">
        <v>1909</v>
      </c>
      <c r="K52" s="354">
        <v>210</v>
      </c>
      <c r="L52" s="47">
        <v>801217</v>
      </c>
      <c r="M52" s="185" t="s">
        <v>1910</v>
      </c>
      <c r="N52" s="163">
        <v>25920000</v>
      </c>
      <c r="O52" s="350" t="s">
        <v>1911</v>
      </c>
      <c r="P52" s="33" t="s">
        <v>1487</v>
      </c>
      <c r="Q52" s="289" t="s">
        <v>1480</v>
      </c>
      <c r="R52" s="351" t="s">
        <v>1481</v>
      </c>
      <c r="S52" s="48"/>
      <c r="T52" s="49"/>
      <c r="U52" s="48"/>
      <c r="V52" s="193">
        <v>38</v>
      </c>
      <c r="W52" s="348">
        <v>42416</v>
      </c>
      <c r="X52" s="352" t="s">
        <v>1484</v>
      </c>
      <c r="Y52" s="367" t="s">
        <v>1912</v>
      </c>
      <c r="Z52" s="115">
        <v>79672351</v>
      </c>
      <c r="AA52" s="51"/>
      <c r="AB52" s="349">
        <v>43516</v>
      </c>
      <c r="AC52" s="348">
        <v>42443</v>
      </c>
      <c r="AD52" s="368">
        <v>4320000</v>
      </c>
      <c r="AE52" s="163">
        <v>25920000</v>
      </c>
      <c r="AF52" s="50"/>
      <c r="AG52" s="50"/>
      <c r="AH52" s="369">
        <f t="shared" si="0"/>
        <v>25920000</v>
      </c>
      <c r="AI52" s="158" t="s">
        <v>22</v>
      </c>
      <c r="AJ52" s="158" t="s">
        <v>67</v>
      </c>
      <c r="AK52" s="158" t="s">
        <v>67</v>
      </c>
      <c r="AL52" s="158" t="s">
        <v>67</v>
      </c>
      <c r="AM52" s="348" t="s">
        <v>67</v>
      </c>
      <c r="AN52" s="348">
        <v>42416</v>
      </c>
      <c r="AO52" s="348"/>
      <c r="AP52" s="348">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806"/>
      <c r="CV52" s="84">
        <f>+CT52</f>
        <v>-76.795580110497241</v>
      </c>
      <c r="CW52" s="86" t="e">
        <f>+CL52</f>
        <v>#REF!</v>
      </c>
      <c r="DV52" s="364" t="s">
        <v>2917</v>
      </c>
    </row>
    <row r="53" spans="1:126" s="180" customFormat="1" ht="64.5" hidden="1" customHeight="1" x14ac:dyDescent="0.25">
      <c r="A53" s="138" t="str">
        <f t="shared" si="8"/>
        <v>DESIERTO</v>
      </c>
      <c r="B53" s="44" t="s">
        <v>2792</v>
      </c>
      <c r="C53" s="280" t="s">
        <v>1792</v>
      </c>
      <c r="D53" s="208" t="s">
        <v>1793</v>
      </c>
      <c r="E53" s="348">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806"/>
      <c r="CV53" s="177"/>
      <c r="CW53" s="179"/>
    </row>
    <row r="54" spans="1:126" s="52" customFormat="1" ht="34.5" hidden="1" customHeight="1" x14ac:dyDescent="0.25">
      <c r="A54" s="354" t="str">
        <f t="shared" si="8"/>
        <v>45</v>
      </c>
      <c r="B54" s="44" t="s">
        <v>2792</v>
      </c>
      <c r="C54" s="278" t="s">
        <v>1837</v>
      </c>
      <c r="D54" s="202">
        <v>51</v>
      </c>
      <c r="E54" s="348">
        <v>42412</v>
      </c>
      <c r="F54" s="118" t="s">
        <v>1499</v>
      </c>
      <c r="G54" s="45" t="s">
        <v>1525</v>
      </c>
      <c r="H54" s="45"/>
      <c r="I54" s="46" t="s">
        <v>1833</v>
      </c>
      <c r="J54" s="353" t="s">
        <v>1834</v>
      </c>
      <c r="K54" s="354">
        <v>243</v>
      </c>
      <c r="L54" s="47">
        <v>801615</v>
      </c>
      <c r="M54" s="185" t="s">
        <v>1835</v>
      </c>
      <c r="N54" s="163">
        <v>24000000</v>
      </c>
      <c r="O54" s="350" t="s">
        <v>1836</v>
      </c>
      <c r="P54" s="33" t="s">
        <v>1487</v>
      </c>
      <c r="Q54" s="289" t="s">
        <v>1480</v>
      </c>
      <c r="R54" s="351" t="s">
        <v>1481</v>
      </c>
      <c r="S54" s="48"/>
      <c r="T54" s="49"/>
      <c r="U54" s="48"/>
      <c r="V54" s="193" t="s">
        <v>1816</v>
      </c>
      <c r="W54" s="348">
        <v>42430</v>
      </c>
      <c r="X54" s="352" t="s">
        <v>1484</v>
      </c>
      <c r="Y54" s="367" t="s">
        <v>1932</v>
      </c>
      <c r="Z54" s="186">
        <v>79865008</v>
      </c>
      <c r="AA54" s="51"/>
      <c r="AB54" s="355">
        <v>52716</v>
      </c>
      <c r="AC54" s="348">
        <v>42430</v>
      </c>
      <c r="AD54" s="370">
        <v>4000000</v>
      </c>
      <c r="AE54" s="158">
        <v>24000000</v>
      </c>
      <c r="AF54" s="50"/>
      <c r="AG54" s="50"/>
      <c r="AH54" s="369">
        <f t="shared" si="0"/>
        <v>24000000</v>
      </c>
      <c r="AI54" s="158" t="s">
        <v>22</v>
      </c>
      <c r="AJ54" s="158" t="s">
        <v>67</v>
      </c>
      <c r="AK54" s="158" t="s">
        <v>67</v>
      </c>
      <c r="AL54" s="158" t="s">
        <v>67</v>
      </c>
      <c r="AM54" s="348" t="s">
        <v>67</v>
      </c>
      <c r="AN54" s="348">
        <v>42431</v>
      </c>
      <c r="AO54" s="348"/>
      <c r="AP54" s="348">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833"/>
      <c r="CV54" s="84"/>
      <c r="CW54" s="86"/>
      <c r="DV54" s="362"/>
    </row>
    <row r="55" spans="1:126" ht="51" hidden="1" x14ac:dyDescent="0.25">
      <c r="A55" s="354">
        <f t="shared" si="8"/>
        <v>62</v>
      </c>
      <c r="B55" s="278" t="s">
        <v>1609</v>
      </c>
      <c r="C55" s="278" t="s">
        <v>1996</v>
      </c>
      <c r="D55" s="217">
        <v>52</v>
      </c>
      <c r="E55" s="348">
        <v>42422</v>
      </c>
      <c r="F55" s="352" t="s">
        <v>1499</v>
      </c>
      <c r="G55" s="352" t="s">
        <v>2050</v>
      </c>
      <c r="H55" s="352"/>
      <c r="I55" s="30" t="s">
        <v>2257</v>
      </c>
      <c r="J55" s="28" t="s">
        <v>2022</v>
      </c>
      <c r="K55" s="349">
        <v>113</v>
      </c>
      <c r="L55" s="47">
        <v>821119</v>
      </c>
      <c r="M55" s="47" t="s">
        <v>2023</v>
      </c>
      <c r="N55" s="218">
        <v>299000</v>
      </c>
      <c r="O55" s="76" t="s">
        <v>2024</v>
      </c>
      <c r="P55" s="184" t="s">
        <v>1803</v>
      </c>
      <c r="Q55" s="289" t="s">
        <v>1480</v>
      </c>
      <c r="R55" s="351" t="s">
        <v>1481</v>
      </c>
      <c r="S55" s="53"/>
      <c r="T55" s="76"/>
      <c r="U55" s="53"/>
      <c r="V55" s="193">
        <v>62</v>
      </c>
      <c r="W55" s="53">
        <v>42476</v>
      </c>
      <c r="X55" s="352" t="s">
        <v>1484</v>
      </c>
      <c r="Y55" s="46" t="s">
        <v>2190</v>
      </c>
      <c r="Z55" s="55">
        <v>900850150</v>
      </c>
      <c r="AA55" s="51" t="s">
        <v>1883</v>
      </c>
      <c r="AB55" s="354">
        <v>79716</v>
      </c>
      <c r="AC55" s="92">
        <v>42471</v>
      </c>
      <c r="AD55" s="50"/>
      <c r="AE55" s="74">
        <v>299000</v>
      </c>
      <c r="AF55" s="50"/>
      <c r="AG55" s="50"/>
      <c r="AH55" s="50">
        <f t="shared" si="0"/>
        <v>299000</v>
      </c>
      <c r="AI55" s="158" t="s">
        <v>22</v>
      </c>
      <c r="AJ55" s="158" t="s">
        <v>67</v>
      </c>
      <c r="AK55" s="158" t="s">
        <v>67</v>
      </c>
      <c r="AL55" s="158" t="s">
        <v>67</v>
      </c>
      <c r="AM55" s="348" t="s">
        <v>67</v>
      </c>
      <c r="AN55" s="348">
        <v>42471</v>
      </c>
      <c r="AO55" s="348"/>
      <c r="AP55" s="348">
        <v>42835</v>
      </c>
      <c r="AQ55" s="29">
        <f t="shared" si="60"/>
        <v>364</v>
      </c>
      <c r="AR55" s="53"/>
      <c r="AS55" s="352"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806"/>
      <c r="CV55" s="50"/>
      <c r="CW55" s="221"/>
      <c r="DV55" s="222"/>
    </row>
    <row r="56" spans="1:126" s="69" customFormat="1" ht="78" hidden="1" customHeight="1" x14ac:dyDescent="0.25">
      <c r="A56" s="354">
        <f t="shared" si="8"/>
        <v>52</v>
      </c>
      <c r="B56" s="44" t="s">
        <v>1489</v>
      </c>
      <c r="C56" s="278" t="s">
        <v>1859</v>
      </c>
      <c r="D56" s="202" t="s">
        <v>1858</v>
      </c>
      <c r="E56" s="348">
        <v>42424</v>
      </c>
      <c r="F56" s="118" t="s">
        <v>1499</v>
      </c>
      <c r="G56" s="118" t="s">
        <v>1659</v>
      </c>
      <c r="H56" s="118"/>
      <c r="I56" s="352" t="s">
        <v>1972</v>
      </c>
      <c r="J56" s="353" t="s">
        <v>2120</v>
      </c>
      <c r="K56" s="354">
        <v>50</v>
      </c>
      <c r="L56" s="47" t="s">
        <v>1860</v>
      </c>
      <c r="M56" s="185" t="s">
        <v>1861</v>
      </c>
      <c r="N56" s="163">
        <v>30000000</v>
      </c>
      <c r="O56" s="350" t="s">
        <v>1862</v>
      </c>
      <c r="P56" s="33" t="s">
        <v>1863</v>
      </c>
      <c r="Q56" s="289" t="s">
        <v>1480</v>
      </c>
      <c r="R56" s="351" t="s">
        <v>1481</v>
      </c>
      <c r="S56" s="48"/>
      <c r="T56" s="49"/>
      <c r="U56" s="48"/>
      <c r="V56" s="193">
        <v>52</v>
      </c>
      <c r="W56" s="348">
        <v>42447</v>
      </c>
      <c r="X56" s="352" t="s">
        <v>1864</v>
      </c>
      <c r="Y56" s="46" t="s">
        <v>1950</v>
      </c>
      <c r="Z56" s="115">
        <v>830028714</v>
      </c>
      <c r="AA56" s="51" t="s">
        <v>1846</v>
      </c>
      <c r="AB56" s="349">
        <v>63916</v>
      </c>
      <c r="AC56" s="348">
        <v>42447</v>
      </c>
      <c r="AD56" s="29"/>
      <c r="AE56" s="158">
        <v>30000000</v>
      </c>
      <c r="AF56" s="50"/>
      <c r="AG56" s="50"/>
      <c r="AH56" s="50">
        <f t="shared" si="0"/>
        <v>30000000</v>
      </c>
      <c r="AI56" s="158" t="s">
        <v>22</v>
      </c>
      <c r="AJ56" s="158" t="s">
        <v>67</v>
      </c>
      <c r="AK56" s="158" t="s">
        <v>67</v>
      </c>
      <c r="AL56" s="158" t="s">
        <v>67</v>
      </c>
      <c r="AM56" s="348" t="s">
        <v>67</v>
      </c>
      <c r="AN56" s="348">
        <v>42447</v>
      </c>
      <c r="AO56" s="348"/>
      <c r="AP56" s="348">
        <v>42735</v>
      </c>
      <c r="AQ56" s="29">
        <f t="shared" si="60"/>
        <v>288</v>
      </c>
      <c r="AR56" s="29"/>
      <c r="AS56" s="352"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806"/>
      <c r="CV56" s="84">
        <f t="shared" ref="CV56" si="62">+CT56</f>
        <v>0</v>
      </c>
      <c r="CW56" s="86">
        <f t="shared" ref="CW56" si="63">+CL56</f>
        <v>0</v>
      </c>
    </row>
    <row r="57" spans="1:126" s="52" customFormat="1" ht="102" hidden="1" x14ac:dyDescent="0.25">
      <c r="A57" s="354">
        <f t="shared" si="8"/>
        <v>48</v>
      </c>
      <c r="B57" s="44" t="s">
        <v>1477</v>
      </c>
      <c r="C57" s="278" t="s">
        <v>2795</v>
      </c>
      <c r="D57" s="212">
        <v>54</v>
      </c>
      <c r="E57" s="348">
        <v>42426</v>
      </c>
      <c r="F57" s="118" t="s">
        <v>1499</v>
      </c>
      <c r="G57" s="45" t="s">
        <v>1525</v>
      </c>
      <c r="H57" s="45"/>
      <c r="I57" s="46" t="s">
        <v>1972</v>
      </c>
      <c r="J57" s="353" t="s">
        <v>1920</v>
      </c>
      <c r="K57" s="354">
        <v>239</v>
      </c>
      <c r="L57" s="47">
        <v>801116</v>
      </c>
      <c r="M57" s="185" t="s">
        <v>1910</v>
      </c>
      <c r="N57" s="163">
        <v>31000000</v>
      </c>
      <c r="O57" s="350" t="s">
        <v>1921</v>
      </c>
      <c r="P57" s="33" t="s">
        <v>1487</v>
      </c>
      <c r="Q57" s="289" t="s">
        <v>1480</v>
      </c>
      <c r="R57" s="351" t="s">
        <v>1481</v>
      </c>
      <c r="S57" s="48"/>
      <c r="T57" s="49"/>
      <c r="U57" s="48"/>
      <c r="V57" s="193">
        <v>48</v>
      </c>
      <c r="W57" s="348">
        <v>42436</v>
      </c>
      <c r="X57" s="352" t="s">
        <v>1484</v>
      </c>
      <c r="Y57" s="367" t="s">
        <v>1946</v>
      </c>
      <c r="Z57" s="115">
        <v>80138875</v>
      </c>
      <c r="AA57" s="51"/>
      <c r="AB57" s="349">
        <v>54016</v>
      </c>
      <c r="AC57" s="348">
        <v>42436</v>
      </c>
      <c r="AD57" s="368">
        <v>3100000</v>
      </c>
      <c r="AE57" s="163">
        <v>31000000</v>
      </c>
      <c r="AF57" s="50"/>
      <c r="AG57" s="50"/>
      <c r="AH57" s="369">
        <f t="shared" si="0"/>
        <v>31000000</v>
      </c>
      <c r="AI57" s="158" t="s">
        <v>22</v>
      </c>
      <c r="AJ57" s="158" t="s">
        <v>67</v>
      </c>
      <c r="AK57" s="158" t="s">
        <v>67</v>
      </c>
      <c r="AL57" s="158" t="s">
        <v>67</v>
      </c>
      <c r="AM57" s="348" t="s">
        <v>67</v>
      </c>
      <c r="AN57" s="348">
        <v>42436</v>
      </c>
      <c r="AO57" s="348"/>
      <c r="AP57" s="348">
        <v>42735</v>
      </c>
      <c r="AQ57" s="29">
        <f>AP57-AN57</f>
        <v>299</v>
      </c>
      <c r="AR57" s="29">
        <v>0</v>
      </c>
      <c r="AS57" s="352"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806"/>
      <c r="CV57" s="84">
        <f>+CT57</f>
        <v>-53.177257525083611</v>
      </c>
      <c r="CW57" s="86" t="e">
        <f>+CL57</f>
        <v>#REF!</v>
      </c>
      <c r="DV57" s="362"/>
    </row>
    <row r="58" spans="1:126" s="52" customFormat="1" ht="63.75" hidden="1" x14ac:dyDescent="0.25">
      <c r="A58" s="354" t="str">
        <f t="shared" si="8"/>
        <v>56</v>
      </c>
      <c r="B58" s="44" t="s">
        <v>2792</v>
      </c>
      <c r="C58" s="278" t="s">
        <v>1928</v>
      </c>
      <c r="D58" s="202">
        <v>55</v>
      </c>
      <c r="E58" s="348">
        <v>42437</v>
      </c>
      <c r="F58" s="118" t="s">
        <v>1499</v>
      </c>
      <c r="G58" s="45" t="s">
        <v>1525</v>
      </c>
      <c r="H58" s="45"/>
      <c r="I58" s="46" t="s">
        <v>1972</v>
      </c>
      <c r="J58" s="353" t="s">
        <v>1929</v>
      </c>
      <c r="K58" s="354">
        <v>238</v>
      </c>
      <c r="L58" s="47">
        <v>801217</v>
      </c>
      <c r="M58" s="185" t="s">
        <v>1795</v>
      </c>
      <c r="N58" s="163">
        <v>20000000</v>
      </c>
      <c r="O58" s="350" t="s">
        <v>1930</v>
      </c>
      <c r="P58" s="33" t="s">
        <v>1487</v>
      </c>
      <c r="Q58" s="289" t="s">
        <v>1480</v>
      </c>
      <c r="R58" s="351" t="s">
        <v>1481</v>
      </c>
      <c r="S58" s="48"/>
      <c r="T58" s="49"/>
      <c r="U58" s="48"/>
      <c r="V58" s="193" t="s">
        <v>2004</v>
      </c>
      <c r="W58" s="348">
        <v>42457</v>
      </c>
      <c r="X58" s="352" t="s">
        <v>1484</v>
      </c>
      <c r="Y58" s="367" t="s">
        <v>1951</v>
      </c>
      <c r="Z58" s="119">
        <v>79905768</v>
      </c>
      <c r="AA58" s="51"/>
      <c r="AB58" s="349">
        <v>65016</v>
      </c>
      <c r="AC58" s="348">
        <v>42457</v>
      </c>
      <c r="AD58" s="370">
        <v>10000000</v>
      </c>
      <c r="AE58" s="158">
        <v>20000000</v>
      </c>
      <c r="AF58" s="50"/>
      <c r="AG58" s="50"/>
      <c r="AH58" s="369">
        <f t="shared" si="0"/>
        <v>20000000</v>
      </c>
      <c r="AI58" s="158" t="s">
        <v>22</v>
      </c>
      <c r="AJ58" s="158" t="s">
        <v>67</v>
      </c>
      <c r="AK58" s="158" t="s">
        <v>67</v>
      </c>
      <c r="AL58" s="158" t="s">
        <v>67</v>
      </c>
      <c r="AM58" s="348" t="s">
        <v>67</v>
      </c>
      <c r="AN58" s="348">
        <v>42459</v>
      </c>
      <c r="AO58" s="348"/>
      <c r="AP58" s="348">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806"/>
      <c r="CV58" s="84"/>
      <c r="CW58" s="86"/>
      <c r="DV58" s="362"/>
    </row>
    <row r="59" spans="1:126" s="52" customFormat="1" ht="38.25" hidden="1" x14ac:dyDescent="0.25">
      <c r="A59" s="354" t="str">
        <f t="shared" si="8"/>
        <v>71</v>
      </c>
      <c r="B59" s="44" t="s">
        <v>1610</v>
      </c>
      <c r="C59" s="278" t="s">
        <v>2003</v>
      </c>
      <c r="D59" s="202" t="s">
        <v>2004</v>
      </c>
      <c r="E59" s="348">
        <v>42437</v>
      </c>
      <c r="F59" s="118" t="s">
        <v>1499</v>
      </c>
      <c r="G59" s="118" t="s">
        <v>1525</v>
      </c>
      <c r="H59" s="118"/>
      <c r="I59" s="352" t="s">
        <v>1972</v>
      </c>
      <c r="J59" s="353" t="s">
        <v>2005</v>
      </c>
      <c r="K59" s="354">
        <v>44</v>
      </c>
      <c r="L59" s="47">
        <v>861005</v>
      </c>
      <c r="M59" s="185" t="s">
        <v>2006</v>
      </c>
      <c r="N59" s="163" t="s">
        <v>2007</v>
      </c>
      <c r="O59" s="350">
        <v>21816</v>
      </c>
      <c r="P59" s="33" t="s">
        <v>1960</v>
      </c>
      <c r="Q59" s="289" t="s">
        <v>1480</v>
      </c>
      <c r="R59" s="351" t="s">
        <v>1481</v>
      </c>
      <c r="S59" s="48"/>
      <c r="T59" s="49"/>
      <c r="U59" s="48"/>
      <c r="V59" s="193" t="s">
        <v>2179</v>
      </c>
      <c r="W59" s="348">
        <v>42479</v>
      </c>
      <c r="X59" s="352" t="s">
        <v>1864</v>
      </c>
      <c r="Y59" s="46" t="s">
        <v>2169</v>
      </c>
      <c r="Z59" s="119">
        <v>860351894</v>
      </c>
      <c r="AA59" s="51" t="s">
        <v>1846</v>
      </c>
      <c r="AB59" s="349">
        <v>85916</v>
      </c>
      <c r="AC59" s="348"/>
      <c r="AD59" s="29"/>
      <c r="AE59" s="158">
        <v>147600000</v>
      </c>
      <c r="AF59" s="50"/>
      <c r="AG59" s="50"/>
      <c r="AH59" s="50">
        <f>AE59+AF59</f>
        <v>147600000</v>
      </c>
      <c r="AI59" s="158" t="s">
        <v>22</v>
      </c>
      <c r="AJ59" s="158" t="s">
        <v>67</v>
      </c>
      <c r="AK59" s="158" t="s">
        <v>67</v>
      </c>
      <c r="AL59" s="158" t="s">
        <v>67</v>
      </c>
      <c r="AM59" s="348" t="s">
        <v>67</v>
      </c>
      <c r="AN59" s="348">
        <v>42482</v>
      </c>
      <c r="AO59" s="348"/>
      <c r="AP59" s="348">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806"/>
      <c r="CV59" s="84"/>
      <c r="CW59" s="86"/>
    </row>
    <row r="60" spans="1:126" ht="63.75" hidden="1" x14ac:dyDescent="0.25">
      <c r="A60" s="354">
        <f t="shared" si="8"/>
        <v>59</v>
      </c>
      <c r="B60" s="278" t="s">
        <v>1609</v>
      </c>
      <c r="C60" s="278" t="s">
        <v>2026</v>
      </c>
      <c r="D60" s="217">
        <v>57</v>
      </c>
      <c r="E60" s="348">
        <v>42438</v>
      </c>
      <c r="F60" s="352" t="s">
        <v>1499</v>
      </c>
      <c r="G60" s="118" t="s">
        <v>1525</v>
      </c>
      <c r="H60" s="118"/>
      <c r="I60" s="121" t="s">
        <v>2250</v>
      </c>
      <c r="J60" s="28" t="s">
        <v>2025</v>
      </c>
      <c r="K60" s="349">
        <v>170</v>
      </c>
      <c r="L60" s="47">
        <v>432121</v>
      </c>
      <c r="M60" s="47" t="s">
        <v>2027</v>
      </c>
      <c r="N60" s="218">
        <v>10000000</v>
      </c>
      <c r="O60" s="76" t="s">
        <v>2028</v>
      </c>
      <c r="P60" s="184" t="s">
        <v>1647</v>
      </c>
      <c r="Q60" s="219" t="s">
        <v>1480</v>
      </c>
      <c r="R60" s="351" t="s">
        <v>1481</v>
      </c>
      <c r="S60" s="53"/>
      <c r="T60" s="76"/>
      <c r="U60" s="53"/>
      <c r="V60" s="193">
        <v>59</v>
      </c>
      <c r="W60" s="348">
        <v>42461</v>
      </c>
      <c r="X60" s="352" t="s">
        <v>1484</v>
      </c>
      <c r="Y60" s="46" t="s">
        <v>2029</v>
      </c>
      <c r="Z60" s="115">
        <v>8300141960</v>
      </c>
      <c r="AA60" s="51" t="s">
        <v>1578</v>
      </c>
      <c r="AB60" s="354">
        <v>76216</v>
      </c>
      <c r="AC60" s="92">
        <v>42461</v>
      </c>
      <c r="AD60" s="50"/>
      <c r="AE60" s="74">
        <v>10000000</v>
      </c>
      <c r="AF60" s="50"/>
      <c r="AG60" s="50"/>
      <c r="AH60" s="50">
        <f>AE60+AF60</f>
        <v>10000000</v>
      </c>
      <c r="AI60" s="352" t="s">
        <v>1987</v>
      </c>
      <c r="AJ60" s="89" t="s">
        <v>1898</v>
      </c>
      <c r="AK60" s="90"/>
      <c r="AL60" s="90"/>
      <c r="AM60" s="348"/>
      <c r="AN60" s="348">
        <v>42465</v>
      </c>
      <c r="AO60" s="348"/>
      <c r="AP60" s="348">
        <v>42735</v>
      </c>
      <c r="AQ60" s="29">
        <f t="shared" si="66"/>
        <v>270</v>
      </c>
      <c r="AR60" s="53"/>
      <c r="AS60" s="352"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806"/>
      <c r="CV60" s="50"/>
      <c r="CW60" s="221"/>
      <c r="DV60" s="222"/>
    </row>
    <row r="61" spans="1:126" ht="63.75" hidden="1" x14ac:dyDescent="0.25">
      <c r="A61" s="354">
        <f t="shared" si="8"/>
        <v>55</v>
      </c>
      <c r="B61" s="278" t="s">
        <v>2051</v>
      </c>
      <c r="C61" s="278" t="s">
        <v>2612</v>
      </c>
      <c r="D61" s="217">
        <v>58</v>
      </c>
      <c r="E61" s="348">
        <v>42436</v>
      </c>
      <c r="F61" s="352" t="s">
        <v>1499</v>
      </c>
      <c r="G61" s="118" t="s">
        <v>1525</v>
      </c>
      <c r="H61" s="118"/>
      <c r="I61" s="352" t="s">
        <v>212</v>
      </c>
      <c r="J61" s="223" t="s">
        <v>2052</v>
      </c>
      <c r="K61" s="349">
        <v>173</v>
      </c>
      <c r="L61" s="47">
        <v>831217</v>
      </c>
      <c r="M61" s="47" t="s">
        <v>2053</v>
      </c>
      <c r="N61" s="218">
        <v>55000000</v>
      </c>
      <c r="O61" s="76" t="s">
        <v>2054</v>
      </c>
      <c r="P61" s="184" t="s">
        <v>1758</v>
      </c>
      <c r="Q61" s="219" t="s">
        <v>1480</v>
      </c>
      <c r="R61" s="351" t="s">
        <v>1481</v>
      </c>
      <c r="S61" s="53"/>
      <c r="T61" s="76"/>
      <c r="U61" s="53"/>
      <c r="V61" s="193">
        <v>55</v>
      </c>
      <c r="W61" s="348">
        <v>42457</v>
      </c>
      <c r="X61" s="352" t="s">
        <v>1484</v>
      </c>
      <c r="Y61" s="46" t="s">
        <v>2055</v>
      </c>
      <c r="Z61" s="115">
        <v>830072071</v>
      </c>
      <c r="AA61" s="51" t="s">
        <v>1570</v>
      </c>
      <c r="AB61" s="354">
        <v>64816</v>
      </c>
      <c r="AC61" s="92">
        <v>42457</v>
      </c>
      <c r="AD61" s="50"/>
      <c r="AE61" s="74">
        <v>55000000</v>
      </c>
      <c r="AF61" s="348"/>
      <c r="AG61" s="348"/>
      <c r="AH61" s="50">
        <f t="shared" ref="AH61:AH108" si="67">+AE61+AF61</f>
        <v>55000000</v>
      </c>
      <c r="AI61" s="158" t="s">
        <v>22</v>
      </c>
      <c r="AJ61" s="158" t="s">
        <v>67</v>
      </c>
      <c r="AK61" s="158" t="s">
        <v>67</v>
      </c>
      <c r="AL61" s="158" t="s">
        <v>67</v>
      </c>
      <c r="AM61" s="348" t="s">
        <v>67</v>
      </c>
      <c r="AN61" s="348">
        <v>42458</v>
      </c>
      <c r="AO61" s="348"/>
      <c r="AP61" s="348">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806"/>
      <c r="CV61" s="50"/>
      <c r="CW61" s="219"/>
      <c r="DV61" s="222"/>
    </row>
    <row r="62" spans="1:126" ht="51" hidden="1" x14ac:dyDescent="0.25">
      <c r="A62" s="354">
        <f t="shared" si="8"/>
        <v>63</v>
      </c>
      <c r="B62" s="278" t="s">
        <v>1489</v>
      </c>
      <c r="C62" s="278" t="s">
        <v>2056</v>
      </c>
      <c r="D62" s="217">
        <v>59</v>
      </c>
      <c r="E62" s="348">
        <v>42446</v>
      </c>
      <c r="F62" s="352" t="s">
        <v>1499</v>
      </c>
      <c r="G62" s="352" t="s">
        <v>1526</v>
      </c>
      <c r="H62" s="352"/>
      <c r="I62" s="121" t="s">
        <v>2250</v>
      </c>
      <c r="J62" s="225" t="s">
        <v>2057</v>
      </c>
      <c r="K62" s="349">
        <v>28</v>
      </c>
      <c r="L62" s="47">
        <v>461517</v>
      </c>
      <c r="M62" s="47" t="s">
        <v>2058</v>
      </c>
      <c r="N62" s="218">
        <v>89922400</v>
      </c>
      <c r="O62" s="76" t="s">
        <v>2059</v>
      </c>
      <c r="P62" s="184" t="s">
        <v>2011</v>
      </c>
      <c r="Q62" s="219" t="s">
        <v>1480</v>
      </c>
      <c r="R62" s="351" t="s">
        <v>1481</v>
      </c>
      <c r="S62" s="53"/>
      <c r="T62" s="76"/>
      <c r="U62" s="53"/>
      <c r="V62" s="193">
        <v>63</v>
      </c>
      <c r="W62" s="348">
        <v>42472</v>
      </c>
      <c r="X62" s="352" t="s">
        <v>1866</v>
      </c>
      <c r="Y62" s="46" t="s">
        <v>2060</v>
      </c>
      <c r="Z62" s="55">
        <v>860000648</v>
      </c>
      <c r="AA62" s="51" t="s">
        <v>1578</v>
      </c>
      <c r="AB62" s="354">
        <v>81016</v>
      </c>
      <c r="AC62" s="92">
        <v>42472</v>
      </c>
      <c r="AD62" s="50"/>
      <c r="AE62" s="74">
        <v>89922400</v>
      </c>
      <c r="AF62" s="50"/>
      <c r="AG62" s="50"/>
      <c r="AH62" s="50">
        <f t="shared" si="67"/>
        <v>89922400</v>
      </c>
      <c r="AI62" s="158" t="s">
        <v>2061</v>
      </c>
      <c r="AJ62" s="89" t="s">
        <v>2062</v>
      </c>
      <c r="AK62" s="348" t="s">
        <v>2191</v>
      </c>
      <c r="AL62" s="348" t="s">
        <v>2192</v>
      </c>
      <c r="AM62" s="348">
        <v>42473</v>
      </c>
      <c r="AN62" s="348">
        <v>42473</v>
      </c>
      <c r="AO62" s="348"/>
      <c r="AP62" s="348">
        <v>42735</v>
      </c>
      <c r="AQ62" s="29">
        <f t="shared" si="66"/>
        <v>262</v>
      </c>
      <c r="AR62" s="29"/>
      <c r="AS62" s="352"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806"/>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8">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806"/>
      <c r="CV63" s="128"/>
      <c r="CW63" s="233"/>
    </row>
    <row r="64" spans="1:126" s="52" customFormat="1" ht="63.75" hidden="1" x14ac:dyDescent="0.25">
      <c r="A64" s="354" t="str">
        <f t="shared" si="8"/>
        <v>74</v>
      </c>
      <c r="B64" s="44" t="s">
        <v>1610</v>
      </c>
      <c r="C64" s="278" t="s">
        <v>2114</v>
      </c>
      <c r="D64" s="202" t="s">
        <v>2008</v>
      </c>
      <c r="E64" s="348">
        <v>42447</v>
      </c>
      <c r="F64" s="118" t="s">
        <v>1499</v>
      </c>
      <c r="G64" s="118" t="s">
        <v>1526</v>
      </c>
      <c r="H64" s="118"/>
      <c r="I64" s="121" t="s">
        <v>2250</v>
      </c>
      <c r="J64" s="353" t="s">
        <v>2009</v>
      </c>
      <c r="K64" s="354">
        <v>25</v>
      </c>
      <c r="L64" s="47">
        <v>721033</v>
      </c>
      <c r="M64" s="185" t="s">
        <v>2010</v>
      </c>
      <c r="N64" s="163">
        <v>87433666</v>
      </c>
      <c r="O64" s="350">
        <v>22816</v>
      </c>
      <c r="P64" s="33" t="s">
        <v>2011</v>
      </c>
      <c r="Q64" s="289" t="s">
        <v>1480</v>
      </c>
      <c r="R64" s="351" t="s">
        <v>1481</v>
      </c>
      <c r="S64" s="48"/>
      <c r="T64" s="49"/>
      <c r="U64" s="48"/>
      <c r="V64" s="193" t="s">
        <v>2150</v>
      </c>
      <c r="W64" s="348">
        <v>42486</v>
      </c>
      <c r="X64" s="352" t="s">
        <v>2151</v>
      </c>
      <c r="Y64" s="46" t="s">
        <v>2152</v>
      </c>
      <c r="Z64" s="119">
        <v>830073329</v>
      </c>
      <c r="AA64" s="51" t="s">
        <v>1578</v>
      </c>
      <c r="AB64" s="349">
        <v>92016</v>
      </c>
      <c r="AC64" s="348"/>
      <c r="AD64" s="29"/>
      <c r="AE64" s="74">
        <v>99699912</v>
      </c>
      <c r="AF64" s="50"/>
      <c r="AG64" s="50"/>
      <c r="AH64" s="50">
        <f t="shared" si="67"/>
        <v>99699912</v>
      </c>
      <c r="AI64" s="158" t="s">
        <v>2061</v>
      </c>
      <c r="AJ64" s="89"/>
      <c r="AK64" s="89"/>
      <c r="AL64" s="89"/>
      <c r="AM64" s="348"/>
      <c r="AN64" s="348">
        <v>42486</v>
      </c>
      <c r="AO64" s="348"/>
      <c r="AP64" s="348">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806"/>
      <c r="CV64" s="84"/>
      <c r="CW64" s="86"/>
    </row>
    <row r="65" spans="1:126" s="52" customFormat="1" ht="78.75" hidden="1" customHeight="1" x14ac:dyDescent="0.25">
      <c r="A65" s="354" t="str">
        <f t="shared" si="8"/>
        <v>68</v>
      </c>
      <c r="B65" s="44" t="s">
        <v>1610</v>
      </c>
      <c r="C65" s="278" t="s">
        <v>2115</v>
      </c>
      <c r="D65" s="202" t="s">
        <v>2012</v>
      </c>
      <c r="E65" s="348">
        <v>42447</v>
      </c>
      <c r="F65" s="118" t="s">
        <v>1499</v>
      </c>
      <c r="G65" s="118" t="s">
        <v>1526</v>
      </c>
      <c r="H65" s="118"/>
      <c r="I65" s="121" t="s">
        <v>2250</v>
      </c>
      <c r="J65" s="207" t="s">
        <v>2013</v>
      </c>
      <c r="K65" s="354">
        <v>24</v>
      </c>
      <c r="L65" s="47">
        <v>721033</v>
      </c>
      <c r="M65" s="185" t="s">
        <v>2010</v>
      </c>
      <c r="N65" s="163">
        <v>81000480</v>
      </c>
      <c r="O65" s="350">
        <v>22716</v>
      </c>
      <c r="P65" s="33" t="s">
        <v>2011</v>
      </c>
      <c r="Q65" s="289" t="s">
        <v>1480</v>
      </c>
      <c r="R65" s="351" t="s">
        <v>1481</v>
      </c>
      <c r="S65" s="48"/>
      <c r="T65" s="49"/>
      <c r="U65" s="48"/>
      <c r="V65" s="193" t="s">
        <v>1954</v>
      </c>
      <c r="W65" s="348">
        <v>42478</v>
      </c>
      <c r="X65" s="352" t="s">
        <v>1484</v>
      </c>
      <c r="Y65" s="46" t="s">
        <v>2181</v>
      </c>
      <c r="Z65" s="119">
        <v>860353110</v>
      </c>
      <c r="AA65" s="51" t="s">
        <v>1565</v>
      </c>
      <c r="AB65" s="349">
        <v>84216</v>
      </c>
      <c r="AC65" s="348"/>
      <c r="AD65" s="29"/>
      <c r="AE65" s="74">
        <v>81000480</v>
      </c>
      <c r="AF65" s="50"/>
      <c r="AG65" s="50"/>
      <c r="AH65" s="50">
        <f t="shared" si="67"/>
        <v>81000480</v>
      </c>
      <c r="AI65" s="158" t="s">
        <v>22</v>
      </c>
      <c r="AJ65" s="158" t="s">
        <v>67</v>
      </c>
      <c r="AK65" s="158" t="s">
        <v>67</v>
      </c>
      <c r="AL65" s="158" t="s">
        <v>67</v>
      </c>
      <c r="AM65" s="348" t="s">
        <v>67</v>
      </c>
      <c r="AN65" s="348">
        <v>42478</v>
      </c>
      <c r="AO65" s="348"/>
      <c r="AP65" s="348">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806"/>
      <c r="CV65" s="84"/>
      <c r="CW65" s="86"/>
    </row>
    <row r="66" spans="1:126" s="180" customFormat="1" ht="51" hidden="1" x14ac:dyDescent="0.25">
      <c r="A66" s="138" t="str">
        <f t="shared" si="8"/>
        <v>DESIERTO</v>
      </c>
      <c r="B66" s="276" t="s">
        <v>1610</v>
      </c>
      <c r="C66" s="280" t="s">
        <v>2017</v>
      </c>
      <c r="D66" s="208" t="s">
        <v>2014</v>
      </c>
      <c r="E66" s="348">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806"/>
      <c r="CV66" s="177"/>
      <c r="CW66" s="179"/>
    </row>
    <row r="67" spans="1:126" ht="51" hidden="1" x14ac:dyDescent="0.25">
      <c r="A67" s="354">
        <f t="shared" si="8"/>
        <v>78</v>
      </c>
      <c r="B67" s="278" t="s">
        <v>1609</v>
      </c>
      <c r="C67" s="278" t="s">
        <v>2039</v>
      </c>
      <c r="D67" s="217">
        <v>64</v>
      </c>
      <c r="E67" s="348">
        <v>42460</v>
      </c>
      <c r="F67" s="352" t="s">
        <v>1499</v>
      </c>
      <c r="G67" s="118" t="s">
        <v>1525</v>
      </c>
      <c r="H67" s="118"/>
      <c r="I67" s="352" t="s">
        <v>2034</v>
      </c>
      <c r="J67" s="28" t="s">
        <v>2035</v>
      </c>
      <c r="K67" s="349">
        <v>244</v>
      </c>
      <c r="L67" s="47">
        <v>861017</v>
      </c>
      <c r="M67" s="47" t="s">
        <v>2036</v>
      </c>
      <c r="N67" s="218">
        <v>55000000</v>
      </c>
      <c r="O67" s="76" t="s">
        <v>2037</v>
      </c>
      <c r="P67" s="184" t="s">
        <v>2038</v>
      </c>
      <c r="Q67" s="219" t="s">
        <v>1480</v>
      </c>
      <c r="R67" s="351" t="s">
        <v>1481</v>
      </c>
      <c r="S67" s="53"/>
      <c r="T67" s="76"/>
      <c r="U67" s="53"/>
      <c r="V67" s="193">
        <v>78</v>
      </c>
      <c r="W67" s="348">
        <v>42496</v>
      </c>
      <c r="X67" s="352" t="s">
        <v>1585</v>
      </c>
      <c r="Y67" s="46" t="s">
        <v>2174</v>
      </c>
      <c r="Z67" s="115">
        <v>860013720</v>
      </c>
      <c r="AA67" s="51" t="s">
        <v>1578</v>
      </c>
      <c r="AB67" s="354">
        <v>94916</v>
      </c>
      <c r="AC67" s="92"/>
      <c r="AD67" s="50"/>
      <c r="AE67" s="74">
        <v>55000000</v>
      </c>
      <c r="AF67" s="50"/>
      <c r="AG67" s="50"/>
      <c r="AH67" s="50">
        <f t="shared" si="67"/>
        <v>55000000</v>
      </c>
      <c r="AI67" s="158" t="s">
        <v>22</v>
      </c>
      <c r="AJ67" s="158" t="s">
        <v>67</v>
      </c>
      <c r="AK67" s="158" t="s">
        <v>67</v>
      </c>
      <c r="AL67" s="158" t="s">
        <v>67</v>
      </c>
      <c r="AM67" s="348" t="s">
        <v>67</v>
      </c>
      <c r="AN67" s="348">
        <v>42500</v>
      </c>
      <c r="AO67" s="348"/>
      <c r="AP67" s="348">
        <v>42704</v>
      </c>
      <c r="AQ67" s="29">
        <f t="shared" si="66"/>
        <v>204</v>
      </c>
      <c r="AR67" s="53"/>
      <c r="AS67" s="352"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806"/>
      <c r="CV67" s="50"/>
      <c r="CW67" s="221"/>
      <c r="DV67" s="222"/>
    </row>
    <row r="68" spans="1:126" s="52" customFormat="1" ht="38.25" hidden="1" x14ac:dyDescent="0.25">
      <c r="A68" s="354" t="str">
        <f t="shared" ref="A68:A133" si="76">(V68)</f>
        <v>65</v>
      </c>
      <c r="B68" s="44" t="s">
        <v>1610</v>
      </c>
      <c r="C68" s="278" t="s">
        <v>2018</v>
      </c>
      <c r="D68" s="202" t="s">
        <v>2019</v>
      </c>
      <c r="E68" s="348">
        <v>42460</v>
      </c>
      <c r="F68" s="118" t="s">
        <v>1499</v>
      </c>
      <c r="G68" s="118" t="s">
        <v>1526</v>
      </c>
      <c r="H68" s="118"/>
      <c r="I68" s="30" t="s">
        <v>2257</v>
      </c>
      <c r="J68" s="207" t="s">
        <v>2020</v>
      </c>
      <c r="K68" s="354">
        <v>167</v>
      </c>
      <c r="L68" s="47">
        <v>821119</v>
      </c>
      <c r="M68" s="185" t="s">
        <v>1653</v>
      </c>
      <c r="N68" s="163">
        <v>808000</v>
      </c>
      <c r="O68" s="350">
        <v>26216</v>
      </c>
      <c r="P68" s="33" t="s">
        <v>2021</v>
      </c>
      <c r="Q68" s="219" t="s">
        <v>1480</v>
      </c>
      <c r="R68" s="351" t="s">
        <v>1481</v>
      </c>
      <c r="S68" s="48"/>
      <c r="T68" s="49"/>
      <c r="U68" s="48"/>
      <c r="V68" s="193" t="s">
        <v>2019</v>
      </c>
      <c r="W68" s="348">
        <v>42475</v>
      </c>
      <c r="X68" s="352" t="s">
        <v>1484</v>
      </c>
      <c r="Y68" s="46" t="s">
        <v>1564</v>
      </c>
      <c r="Z68" s="119">
        <v>860001022</v>
      </c>
      <c r="AA68" s="51" t="s">
        <v>1565</v>
      </c>
      <c r="AB68" s="349">
        <v>82416</v>
      </c>
      <c r="AC68" s="348"/>
      <c r="AD68" s="29"/>
      <c r="AE68" s="74">
        <v>808000</v>
      </c>
      <c r="AF68" s="50"/>
      <c r="AG68" s="50"/>
      <c r="AH68" s="50">
        <f t="shared" si="67"/>
        <v>808000</v>
      </c>
      <c r="AI68" s="158" t="s">
        <v>22</v>
      </c>
      <c r="AJ68" s="158" t="s">
        <v>67</v>
      </c>
      <c r="AK68" s="158" t="s">
        <v>67</v>
      </c>
      <c r="AL68" s="158" t="s">
        <v>67</v>
      </c>
      <c r="AM68" s="348" t="s">
        <v>67</v>
      </c>
      <c r="AN68" s="348">
        <v>42475</v>
      </c>
      <c r="AO68" s="348"/>
      <c r="AP68" s="348">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806"/>
      <c r="CV68" s="84"/>
      <c r="CW68" s="86"/>
    </row>
    <row r="69" spans="1:126" s="52" customFormat="1" ht="63.75" hidden="1" x14ac:dyDescent="0.25">
      <c r="A69" s="354">
        <f t="shared" si="76"/>
        <v>82</v>
      </c>
      <c r="B69" s="44" t="s">
        <v>2792</v>
      </c>
      <c r="C69" s="278" t="s">
        <v>1962</v>
      </c>
      <c r="D69" s="202" t="s">
        <v>1952</v>
      </c>
      <c r="E69" s="348">
        <v>42460</v>
      </c>
      <c r="F69" s="118" t="s">
        <v>1499</v>
      </c>
      <c r="G69" s="118" t="s">
        <v>1525</v>
      </c>
      <c r="H69" s="118"/>
      <c r="I69" s="352" t="s">
        <v>1972</v>
      </c>
      <c r="J69" s="353" t="s">
        <v>2644</v>
      </c>
      <c r="K69" s="354">
        <v>245</v>
      </c>
      <c r="L69" s="47">
        <v>86101714</v>
      </c>
      <c r="M69" s="207" t="s">
        <v>1963</v>
      </c>
      <c r="N69" s="163">
        <v>23000000</v>
      </c>
      <c r="O69" s="350" t="s">
        <v>1964</v>
      </c>
      <c r="P69" s="33" t="s">
        <v>1960</v>
      </c>
      <c r="Q69" s="219" t="s">
        <v>1480</v>
      </c>
      <c r="R69" s="351" t="s">
        <v>1481</v>
      </c>
      <c r="S69" s="48"/>
      <c r="T69" s="49"/>
      <c r="U69" s="48"/>
      <c r="V69" s="193">
        <v>82</v>
      </c>
      <c r="W69" s="348">
        <v>42501</v>
      </c>
      <c r="X69" s="352" t="s">
        <v>2334</v>
      </c>
      <c r="Y69" s="46" t="s">
        <v>2293</v>
      </c>
      <c r="Z69" s="119">
        <v>830015728</v>
      </c>
      <c r="AA69" s="51" t="s">
        <v>1578</v>
      </c>
      <c r="AB69" s="349">
        <v>98116</v>
      </c>
      <c r="AC69" s="348"/>
      <c r="AD69" s="29"/>
      <c r="AE69" s="74">
        <v>23000000</v>
      </c>
      <c r="AF69" s="50"/>
      <c r="AG69" s="50"/>
      <c r="AH69" s="50">
        <f t="shared" si="67"/>
        <v>23000000</v>
      </c>
      <c r="AI69" s="158" t="s">
        <v>22</v>
      </c>
      <c r="AJ69" s="158" t="s">
        <v>67</v>
      </c>
      <c r="AK69" s="158" t="s">
        <v>67</v>
      </c>
      <c r="AL69" s="158" t="s">
        <v>67</v>
      </c>
      <c r="AM69" s="348" t="s">
        <v>67</v>
      </c>
      <c r="AN69" s="348">
        <v>42502</v>
      </c>
      <c r="AO69" s="348"/>
      <c r="AP69" s="348">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806"/>
      <c r="CV69" s="84"/>
      <c r="CW69" s="86"/>
    </row>
    <row r="70" spans="1:126" s="180" customFormat="1" ht="78.75" hidden="1" customHeight="1" x14ac:dyDescent="0.25">
      <c r="A70" s="269" t="str">
        <f t="shared" si="76"/>
        <v>DESIERTO</v>
      </c>
      <c r="B70" s="44" t="s">
        <v>2792</v>
      </c>
      <c r="C70" s="280" t="s">
        <v>1955</v>
      </c>
      <c r="D70" s="208" t="s">
        <v>1953</v>
      </c>
      <c r="E70" s="348">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806"/>
      <c r="CV70" s="177"/>
      <c r="CW70" s="179"/>
    </row>
    <row r="71" spans="1:126" s="52" customFormat="1" ht="51" hidden="1" x14ac:dyDescent="0.25">
      <c r="A71" s="354" t="str">
        <f t="shared" si="76"/>
        <v>76</v>
      </c>
      <c r="B71" s="44" t="s">
        <v>2792</v>
      </c>
      <c r="C71" s="278" t="s">
        <v>1957</v>
      </c>
      <c r="D71" s="202" t="s">
        <v>1954</v>
      </c>
      <c r="E71" s="348">
        <v>42460</v>
      </c>
      <c r="F71" s="118" t="s">
        <v>1499</v>
      </c>
      <c r="G71" s="118" t="s">
        <v>1525</v>
      </c>
      <c r="H71" s="118"/>
      <c r="I71" s="352" t="s">
        <v>1972</v>
      </c>
      <c r="J71" s="353" t="s">
        <v>1958</v>
      </c>
      <c r="K71" s="354">
        <v>253</v>
      </c>
      <c r="L71" s="47">
        <v>861117</v>
      </c>
      <c r="M71" s="185" t="s">
        <v>1959</v>
      </c>
      <c r="N71" s="163">
        <v>88800000</v>
      </c>
      <c r="O71" s="185">
        <v>27216</v>
      </c>
      <c r="P71" s="356" t="s">
        <v>1960</v>
      </c>
      <c r="Q71" s="289" t="s">
        <v>1480</v>
      </c>
      <c r="R71" s="351" t="s">
        <v>1481</v>
      </c>
      <c r="S71" s="48"/>
      <c r="T71" s="49"/>
      <c r="U71" s="48"/>
      <c r="V71" s="193" t="s">
        <v>2147</v>
      </c>
      <c r="W71" s="348">
        <v>42492</v>
      </c>
      <c r="X71" s="352" t="s">
        <v>2148</v>
      </c>
      <c r="Y71" s="46" t="s">
        <v>2149</v>
      </c>
      <c r="Z71" s="119">
        <v>860010554</v>
      </c>
      <c r="AA71" s="51" t="s">
        <v>1578</v>
      </c>
      <c r="AB71" s="349">
        <v>93416</v>
      </c>
      <c r="AC71" s="348">
        <v>42492</v>
      </c>
      <c r="AD71" s="29"/>
      <c r="AE71" s="74">
        <v>88800000</v>
      </c>
      <c r="AF71" s="50"/>
      <c r="AG71" s="50"/>
      <c r="AH71" s="50">
        <f t="shared" si="67"/>
        <v>88800000</v>
      </c>
      <c r="AI71" s="158" t="s">
        <v>22</v>
      </c>
      <c r="AJ71" s="158" t="s">
        <v>67</v>
      </c>
      <c r="AK71" s="158" t="s">
        <v>67</v>
      </c>
      <c r="AL71" s="158" t="s">
        <v>67</v>
      </c>
      <c r="AM71" s="348" t="s">
        <v>67</v>
      </c>
      <c r="AN71" s="348">
        <v>42492</v>
      </c>
      <c r="AO71" s="348"/>
      <c r="AP71" s="348">
        <v>42713</v>
      </c>
      <c r="AQ71" s="29">
        <f t="shared" si="66"/>
        <v>221</v>
      </c>
      <c r="AR71" s="29"/>
      <c r="AS71" s="352"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806"/>
      <c r="CV71" s="84"/>
      <c r="CW71" s="86"/>
    </row>
    <row r="72" spans="1:126" s="52" customFormat="1" ht="52.5" hidden="1" customHeight="1" x14ac:dyDescent="0.25">
      <c r="A72" s="354" t="str">
        <f t="shared" si="76"/>
        <v>66</v>
      </c>
      <c r="B72" s="44" t="s">
        <v>2792</v>
      </c>
      <c r="C72" s="278" t="s">
        <v>2093</v>
      </c>
      <c r="D72" s="202" t="s">
        <v>2092</v>
      </c>
      <c r="E72" s="348">
        <v>42466</v>
      </c>
      <c r="F72" s="118" t="s">
        <v>1499</v>
      </c>
      <c r="G72" s="45" t="s">
        <v>1525</v>
      </c>
      <c r="H72" s="45"/>
      <c r="I72" s="46" t="s">
        <v>1794</v>
      </c>
      <c r="J72" s="353" t="s">
        <v>1931</v>
      </c>
      <c r="K72" s="354">
        <v>215</v>
      </c>
      <c r="L72" s="47">
        <v>801217</v>
      </c>
      <c r="M72" s="185" t="s">
        <v>1795</v>
      </c>
      <c r="N72" s="163">
        <v>25000000</v>
      </c>
      <c r="O72" s="350" t="s">
        <v>1796</v>
      </c>
      <c r="P72" s="33" t="s">
        <v>1487</v>
      </c>
      <c r="Q72" s="289" t="s">
        <v>1480</v>
      </c>
      <c r="R72" s="351" t="s">
        <v>1481</v>
      </c>
      <c r="S72" s="48"/>
      <c r="T72" s="49"/>
      <c r="U72" s="48"/>
      <c r="V72" s="193" t="s">
        <v>1952</v>
      </c>
      <c r="W72" s="348">
        <v>42475</v>
      </c>
      <c r="X72" s="352" t="s">
        <v>1484</v>
      </c>
      <c r="Y72" s="367" t="s">
        <v>2193</v>
      </c>
      <c r="Z72" s="34">
        <v>79788339</v>
      </c>
      <c r="AA72" s="51"/>
      <c r="AB72" s="349">
        <v>82316</v>
      </c>
      <c r="AC72" s="348">
        <v>42475</v>
      </c>
      <c r="AD72" s="370">
        <v>5000000</v>
      </c>
      <c r="AE72" s="158">
        <v>25000000</v>
      </c>
      <c r="AF72" s="50"/>
      <c r="AG72" s="50"/>
      <c r="AH72" s="369">
        <f t="shared" si="67"/>
        <v>25000000</v>
      </c>
      <c r="AI72" s="158" t="s">
        <v>22</v>
      </c>
      <c r="AJ72" s="158" t="s">
        <v>67</v>
      </c>
      <c r="AK72" s="158" t="s">
        <v>67</v>
      </c>
      <c r="AL72" s="158" t="s">
        <v>67</v>
      </c>
      <c r="AM72" s="348" t="s">
        <v>67</v>
      </c>
      <c r="AN72" s="348">
        <v>42478</v>
      </c>
      <c r="AO72" s="348"/>
      <c r="AP72" s="348">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806"/>
      <c r="CV72" s="84"/>
      <c r="CW72" s="86"/>
      <c r="DV72" s="362"/>
    </row>
    <row r="73" spans="1:126" s="69" customFormat="1" ht="63.75" hidden="1" x14ac:dyDescent="0.25">
      <c r="A73" s="354">
        <f t="shared" si="76"/>
        <v>1</v>
      </c>
      <c r="B73" s="347" t="s">
        <v>1489</v>
      </c>
      <c r="C73" s="352" t="s">
        <v>1577</v>
      </c>
      <c r="D73" s="202" t="s">
        <v>1578</v>
      </c>
      <c r="E73" s="348">
        <v>42389</v>
      </c>
      <c r="F73" s="118" t="s">
        <v>2248</v>
      </c>
      <c r="G73" s="118" t="s">
        <v>2248</v>
      </c>
      <c r="H73" s="118"/>
      <c r="I73" s="352" t="s">
        <v>2257</v>
      </c>
      <c r="J73" s="353" t="s">
        <v>1580</v>
      </c>
      <c r="K73" s="354">
        <v>53</v>
      </c>
      <c r="L73" s="47">
        <v>801315</v>
      </c>
      <c r="M73" s="356" t="s">
        <v>1581</v>
      </c>
      <c r="N73" s="163">
        <v>2528500</v>
      </c>
      <c r="O73" s="350" t="s">
        <v>1582</v>
      </c>
      <c r="P73" s="351" t="s">
        <v>1583</v>
      </c>
      <c r="Q73" s="289" t="s">
        <v>1480</v>
      </c>
      <c r="R73" s="351" t="s">
        <v>1481</v>
      </c>
      <c r="S73" s="48"/>
      <c r="T73" s="49"/>
      <c r="U73" s="48"/>
      <c r="V73" s="193">
        <v>1</v>
      </c>
      <c r="W73" s="348">
        <v>42404</v>
      </c>
      <c r="X73" s="352" t="s">
        <v>1579</v>
      </c>
      <c r="Y73" s="46" t="s">
        <v>1790</v>
      </c>
      <c r="Z73" s="35">
        <v>7546762</v>
      </c>
      <c r="AA73" s="51"/>
      <c r="AB73" s="349">
        <v>35516</v>
      </c>
      <c r="AC73" s="348">
        <v>42404</v>
      </c>
      <c r="AD73" s="29">
        <v>499900</v>
      </c>
      <c r="AE73" s="158">
        <v>2499500</v>
      </c>
      <c r="AF73" s="50"/>
      <c r="AG73" s="50"/>
      <c r="AH73" s="50">
        <f t="shared" si="67"/>
        <v>2499500</v>
      </c>
      <c r="AI73" s="158" t="s">
        <v>22</v>
      </c>
      <c r="AJ73" s="158" t="s">
        <v>67</v>
      </c>
      <c r="AK73" s="158" t="s">
        <v>67</v>
      </c>
      <c r="AL73" s="158" t="s">
        <v>67</v>
      </c>
      <c r="AM73" s="348" t="s">
        <v>67</v>
      </c>
      <c r="AN73" s="348">
        <v>42404</v>
      </c>
      <c r="AO73" s="348"/>
      <c r="AP73" s="348">
        <v>42554</v>
      </c>
      <c r="AQ73" s="29">
        <f t="shared" si="9"/>
        <v>150</v>
      </c>
      <c r="AR73" s="29"/>
      <c r="AS73" s="352"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806"/>
      <c r="CV73" s="84">
        <f t="shared" si="14"/>
        <v>0</v>
      </c>
      <c r="CW73" s="86">
        <f t="shared" si="15"/>
        <v>0</v>
      </c>
    </row>
    <row r="74" spans="1:126" s="69" customFormat="1" ht="51" hidden="1" x14ac:dyDescent="0.25">
      <c r="A74" s="354">
        <f t="shared" si="76"/>
        <v>2</v>
      </c>
      <c r="B74" s="347" t="s">
        <v>1609</v>
      </c>
      <c r="C74" s="352" t="s">
        <v>1754</v>
      </c>
      <c r="D74" s="202" t="s">
        <v>1806</v>
      </c>
      <c r="E74" s="348">
        <v>42390</v>
      </c>
      <c r="F74" s="118" t="s">
        <v>2248</v>
      </c>
      <c r="G74" s="118" t="s">
        <v>2248</v>
      </c>
      <c r="H74" s="118"/>
      <c r="I74" s="352" t="s">
        <v>1972</v>
      </c>
      <c r="J74" s="353" t="s">
        <v>1755</v>
      </c>
      <c r="K74" s="349">
        <v>180</v>
      </c>
      <c r="L74" s="47">
        <v>421823</v>
      </c>
      <c r="M74" s="265" t="s">
        <v>1756</v>
      </c>
      <c r="N74" s="163">
        <v>951200</v>
      </c>
      <c r="O74" s="350" t="s">
        <v>1757</v>
      </c>
      <c r="P74" s="351" t="s">
        <v>1758</v>
      </c>
      <c r="Q74" s="289" t="s">
        <v>1480</v>
      </c>
      <c r="R74" s="351" t="s">
        <v>1481</v>
      </c>
      <c r="S74" s="48"/>
      <c r="T74" s="49"/>
      <c r="U74" s="48"/>
      <c r="V74" s="193">
        <v>2</v>
      </c>
      <c r="W74" s="348">
        <v>42410</v>
      </c>
      <c r="X74" s="352" t="s">
        <v>1484</v>
      </c>
      <c r="Y74" s="46" t="s">
        <v>1981</v>
      </c>
      <c r="Z74" s="35">
        <v>830094021</v>
      </c>
      <c r="AA74" s="51" t="s">
        <v>1839</v>
      </c>
      <c r="AB74" s="349">
        <v>40216</v>
      </c>
      <c r="AC74" s="348">
        <v>42410</v>
      </c>
      <c r="AD74" s="29"/>
      <c r="AE74" s="158">
        <v>951200</v>
      </c>
      <c r="AF74" s="50"/>
      <c r="AG74" s="50"/>
      <c r="AH74" s="50">
        <f t="shared" si="67"/>
        <v>951200</v>
      </c>
      <c r="AI74" s="158" t="s">
        <v>22</v>
      </c>
      <c r="AJ74" s="158" t="s">
        <v>67</v>
      </c>
      <c r="AK74" s="158" t="s">
        <v>67</v>
      </c>
      <c r="AL74" s="158" t="s">
        <v>67</v>
      </c>
      <c r="AM74" s="348" t="s">
        <v>67</v>
      </c>
      <c r="AN74" s="348">
        <v>42410</v>
      </c>
      <c r="AO74" s="348"/>
      <c r="AP74" s="348">
        <v>42429</v>
      </c>
      <c r="AQ74" s="29">
        <f t="shared" si="9"/>
        <v>19</v>
      </c>
      <c r="AR74" s="29"/>
      <c r="AS74" s="352"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806"/>
      <c r="CV74" s="84">
        <f t="shared" si="14"/>
        <v>0</v>
      </c>
      <c r="CW74" s="86">
        <f t="shared" si="15"/>
        <v>0</v>
      </c>
    </row>
    <row r="75" spans="1:126" s="52" customFormat="1" ht="44.25" hidden="1" customHeight="1" x14ac:dyDescent="0.25">
      <c r="A75" s="354">
        <f t="shared" si="76"/>
        <v>3</v>
      </c>
      <c r="B75" s="830" t="s">
        <v>1609</v>
      </c>
      <c r="C75" s="352" t="s">
        <v>1759</v>
      </c>
      <c r="D75" s="202" t="s">
        <v>1846</v>
      </c>
      <c r="E75" s="810">
        <v>42395</v>
      </c>
      <c r="F75" s="118" t="s">
        <v>2248</v>
      </c>
      <c r="G75" s="118" t="s">
        <v>2248</v>
      </c>
      <c r="H75" s="118"/>
      <c r="I75" s="831" t="s">
        <v>2257</v>
      </c>
      <c r="J75" s="832" t="s">
        <v>1761</v>
      </c>
      <c r="K75" s="807">
        <v>192</v>
      </c>
      <c r="L75" s="824">
        <v>781815</v>
      </c>
      <c r="M75" s="825" t="s">
        <v>1762</v>
      </c>
      <c r="N75" s="826">
        <v>12500000</v>
      </c>
      <c r="O75" s="827" t="s">
        <v>1763</v>
      </c>
      <c r="P75" s="828" t="s">
        <v>1598</v>
      </c>
      <c r="Q75" s="289" t="s">
        <v>1480</v>
      </c>
      <c r="R75" s="351" t="s">
        <v>1481</v>
      </c>
      <c r="S75" s="48"/>
      <c r="T75" s="49"/>
      <c r="U75" s="48"/>
      <c r="V75" s="193">
        <v>3</v>
      </c>
      <c r="W75" s="348">
        <v>42416</v>
      </c>
      <c r="X75" s="352" t="s">
        <v>2513</v>
      </c>
      <c r="Y75" s="46" t="s">
        <v>2514</v>
      </c>
      <c r="Z75" s="35">
        <v>88157156</v>
      </c>
      <c r="AA75" s="51"/>
      <c r="AB75" s="829">
        <v>43416</v>
      </c>
      <c r="AC75" s="348"/>
      <c r="AD75" s="29"/>
      <c r="AE75" s="158">
        <v>10000000</v>
      </c>
      <c r="AF75" s="50"/>
      <c r="AG75" s="50"/>
      <c r="AH75" s="50">
        <f t="shared" si="67"/>
        <v>10000000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806"/>
      <c r="CV75" s="84">
        <f t="shared" si="14"/>
        <v>-43.573667711598745</v>
      </c>
      <c r="CW75" s="86" t="e">
        <f t="shared" si="15"/>
        <v>#REF!</v>
      </c>
    </row>
    <row r="76" spans="1:126" s="52" customFormat="1" ht="50.25" hidden="1" customHeight="1" x14ac:dyDescent="0.25">
      <c r="A76" s="354">
        <f t="shared" si="76"/>
        <v>4</v>
      </c>
      <c r="B76" s="830"/>
      <c r="C76" s="352" t="s">
        <v>2613</v>
      </c>
      <c r="D76" s="202" t="s">
        <v>1846</v>
      </c>
      <c r="E76" s="810"/>
      <c r="F76" s="118" t="s">
        <v>2248</v>
      </c>
      <c r="G76" s="118" t="s">
        <v>2248</v>
      </c>
      <c r="H76" s="118"/>
      <c r="I76" s="831"/>
      <c r="J76" s="832"/>
      <c r="K76" s="807"/>
      <c r="L76" s="824"/>
      <c r="M76" s="825"/>
      <c r="N76" s="826"/>
      <c r="O76" s="827"/>
      <c r="P76" s="828"/>
      <c r="Q76" s="289" t="s">
        <v>1480</v>
      </c>
      <c r="R76" s="351" t="s">
        <v>1481</v>
      </c>
      <c r="S76" s="48"/>
      <c r="T76" s="49"/>
      <c r="U76" s="48"/>
      <c r="V76" s="193">
        <v>4</v>
      </c>
      <c r="W76" s="348">
        <v>42416</v>
      </c>
      <c r="X76" s="352" t="s">
        <v>2223</v>
      </c>
      <c r="Y76" s="46" t="s">
        <v>2515</v>
      </c>
      <c r="Z76" s="35">
        <v>800000214</v>
      </c>
      <c r="AA76" s="51" t="s">
        <v>1578</v>
      </c>
      <c r="AB76" s="829"/>
      <c r="AC76" s="348"/>
      <c r="AD76" s="29"/>
      <c r="AE76" s="158">
        <v>2500000</v>
      </c>
      <c r="AF76" s="50"/>
      <c r="AG76" s="50"/>
      <c r="AH76" s="50">
        <f t="shared" si="67"/>
        <v>2500000</v>
      </c>
      <c r="AI76" s="158" t="s">
        <v>22</v>
      </c>
      <c r="AJ76" s="158" t="s">
        <v>67</v>
      </c>
      <c r="AK76" s="158" t="s">
        <v>67</v>
      </c>
      <c r="AL76" s="158" t="s">
        <v>67</v>
      </c>
      <c r="AM76" s="348" t="s">
        <v>67</v>
      </c>
      <c r="AN76" s="348">
        <v>42416</v>
      </c>
      <c r="AO76" s="348"/>
      <c r="AP76" s="348">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806"/>
      <c r="CV76" s="84"/>
      <c r="CW76" s="86"/>
    </row>
    <row r="77" spans="1:126" s="52" customFormat="1" ht="51" hidden="1" x14ac:dyDescent="0.25">
      <c r="A77" s="354">
        <f t="shared" si="76"/>
        <v>8</v>
      </c>
      <c r="B77" s="44" t="s">
        <v>2792</v>
      </c>
      <c r="C77" s="352" t="s">
        <v>1522</v>
      </c>
      <c r="D77" s="202" t="s">
        <v>1729</v>
      </c>
      <c r="E77" s="348">
        <v>42397</v>
      </c>
      <c r="F77" s="118" t="s">
        <v>2248</v>
      </c>
      <c r="G77" s="118" t="s">
        <v>2248</v>
      </c>
      <c r="H77" s="118"/>
      <c r="I77" s="352" t="s">
        <v>2257</v>
      </c>
      <c r="J77" s="353" t="s">
        <v>1595</v>
      </c>
      <c r="K77" s="349">
        <v>114</v>
      </c>
      <c r="L77" s="47">
        <v>78181500</v>
      </c>
      <c r="M77" s="356" t="s">
        <v>1596</v>
      </c>
      <c r="N77" s="163">
        <v>27000000</v>
      </c>
      <c r="O77" s="350" t="s">
        <v>1597</v>
      </c>
      <c r="P77" s="186" t="s">
        <v>1598</v>
      </c>
      <c r="Q77" s="289" t="s">
        <v>1480</v>
      </c>
      <c r="R77" s="351" t="s">
        <v>1481</v>
      </c>
      <c r="S77" s="48"/>
      <c r="T77" s="49"/>
      <c r="U77" s="48"/>
      <c r="V77" s="193">
        <v>8</v>
      </c>
      <c r="W77" s="348">
        <v>42417</v>
      </c>
      <c r="X77" s="352" t="s">
        <v>1807</v>
      </c>
      <c r="Y77" s="46" t="s">
        <v>1809</v>
      </c>
      <c r="Z77" s="34">
        <v>84079101</v>
      </c>
      <c r="AA77" s="51"/>
      <c r="AB77" s="349">
        <v>43616</v>
      </c>
      <c r="AC77" s="348">
        <v>42417</v>
      </c>
      <c r="AD77" s="29">
        <v>2700000</v>
      </c>
      <c r="AE77" s="163">
        <v>27000000</v>
      </c>
      <c r="AF77" s="50"/>
      <c r="AG77" s="50"/>
      <c r="AH77" s="50">
        <f t="shared" si="67"/>
        <v>27000000</v>
      </c>
      <c r="AI77" s="158" t="s">
        <v>22</v>
      </c>
      <c r="AJ77" s="158" t="s">
        <v>67</v>
      </c>
      <c r="AK77" s="158" t="s">
        <v>67</v>
      </c>
      <c r="AL77" s="158" t="s">
        <v>67</v>
      </c>
      <c r="AM77" s="348" t="s">
        <v>67</v>
      </c>
      <c r="AN77" s="348">
        <v>42417</v>
      </c>
      <c r="AO77" s="348"/>
      <c r="AP77" s="348">
        <v>42735</v>
      </c>
      <c r="AQ77" s="29">
        <f t="shared" si="9"/>
        <v>318</v>
      </c>
      <c r="AR77" s="29"/>
      <c r="AS77" s="352"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806"/>
      <c r="CV77" s="84">
        <f t="shared" si="14"/>
        <v>-44.025157232704402</v>
      </c>
      <c r="CW77" s="86" t="e">
        <f t="shared" si="15"/>
        <v>#REF!</v>
      </c>
    </row>
    <row r="78" spans="1:126" s="52" customFormat="1" ht="89.25" hidden="1" x14ac:dyDescent="0.25">
      <c r="A78" s="354" t="str">
        <f t="shared" si="76"/>
        <v>5</v>
      </c>
      <c r="B78" s="347" t="s">
        <v>1610</v>
      </c>
      <c r="C78" s="352" t="s">
        <v>1782</v>
      </c>
      <c r="D78" s="202" t="s">
        <v>2065</v>
      </c>
      <c r="E78" s="348">
        <v>42397</v>
      </c>
      <c r="F78" s="118" t="s">
        <v>2248</v>
      </c>
      <c r="G78" s="118" t="s">
        <v>2248</v>
      </c>
      <c r="H78" s="118"/>
      <c r="I78" s="30" t="s">
        <v>2257</v>
      </c>
      <c r="J78" s="353" t="s">
        <v>1611</v>
      </c>
      <c r="K78" s="349">
        <v>79</v>
      </c>
      <c r="L78" s="47">
        <v>15101505</v>
      </c>
      <c r="M78" s="265" t="s">
        <v>1783</v>
      </c>
      <c r="N78" s="163" t="s">
        <v>1784</v>
      </c>
      <c r="O78" s="350" t="s">
        <v>1785</v>
      </c>
      <c r="P78" s="350" t="s">
        <v>1786</v>
      </c>
      <c r="Q78" s="289" t="s">
        <v>1480</v>
      </c>
      <c r="R78" s="351" t="s">
        <v>1481</v>
      </c>
      <c r="S78" s="48"/>
      <c r="T78" s="49"/>
      <c r="U78" s="48"/>
      <c r="V78" s="193" t="s">
        <v>2065</v>
      </c>
      <c r="W78" s="348">
        <v>42416</v>
      </c>
      <c r="X78" s="352" t="s">
        <v>1807</v>
      </c>
      <c r="Y78" s="46" t="s">
        <v>1821</v>
      </c>
      <c r="Z78" s="35">
        <v>825001598</v>
      </c>
      <c r="AA78" s="51" t="s">
        <v>1578</v>
      </c>
      <c r="AB78" s="349">
        <v>43016</v>
      </c>
      <c r="AC78" s="348">
        <v>42416</v>
      </c>
      <c r="AD78" s="29"/>
      <c r="AE78" s="158">
        <v>28200000</v>
      </c>
      <c r="AF78" s="50"/>
      <c r="AG78" s="50"/>
      <c r="AH78" s="50">
        <f t="shared" si="67"/>
        <v>28200000</v>
      </c>
      <c r="AI78" s="158" t="s">
        <v>22</v>
      </c>
      <c r="AJ78" s="158" t="s">
        <v>67</v>
      </c>
      <c r="AK78" s="158" t="s">
        <v>67</v>
      </c>
      <c r="AL78" s="158" t="s">
        <v>67</v>
      </c>
      <c r="AM78" s="348" t="s">
        <v>67</v>
      </c>
      <c r="AN78" s="348">
        <v>42416</v>
      </c>
      <c r="AO78" s="348"/>
      <c r="AP78" s="348">
        <v>42735</v>
      </c>
      <c r="AQ78" s="29">
        <f t="shared" si="9"/>
        <v>319</v>
      </c>
      <c r="AR78" s="29"/>
      <c r="AS78" s="352"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806"/>
      <c r="CV78" s="84">
        <f t="shared" si="14"/>
        <v>-43.573667711598745</v>
      </c>
      <c r="CW78" s="86" t="e">
        <f t="shared" si="15"/>
        <v>#REF!</v>
      </c>
    </row>
    <row r="79" spans="1:126" s="52" customFormat="1" ht="89.25" hidden="1" x14ac:dyDescent="0.25">
      <c r="A79" s="354" t="str">
        <f t="shared" si="76"/>
        <v>6</v>
      </c>
      <c r="B79" s="347" t="s">
        <v>1610</v>
      </c>
      <c r="C79" s="352" t="s">
        <v>1788</v>
      </c>
      <c r="D79" s="202" t="s">
        <v>1895</v>
      </c>
      <c r="E79" s="348">
        <v>42398</v>
      </c>
      <c r="F79" s="118" t="s">
        <v>2248</v>
      </c>
      <c r="G79" s="118" t="s">
        <v>2248</v>
      </c>
      <c r="H79" s="118"/>
      <c r="I79" s="352" t="s">
        <v>2257</v>
      </c>
      <c r="J79" s="353" t="s">
        <v>1612</v>
      </c>
      <c r="K79" s="349">
        <v>117</v>
      </c>
      <c r="L79" s="47">
        <v>78181500</v>
      </c>
      <c r="M79" s="356" t="s">
        <v>1596</v>
      </c>
      <c r="N79" s="163">
        <v>20000000</v>
      </c>
      <c r="O79" s="350" t="s">
        <v>1789</v>
      </c>
      <c r="P79" s="351" t="s">
        <v>1598</v>
      </c>
      <c r="Q79" s="289" t="s">
        <v>1480</v>
      </c>
      <c r="R79" s="351" t="s">
        <v>1481</v>
      </c>
      <c r="S79" s="48"/>
      <c r="T79" s="49"/>
      <c r="U79" s="48"/>
      <c r="V79" s="193" t="s">
        <v>1895</v>
      </c>
      <c r="W79" s="348">
        <v>42419</v>
      </c>
      <c r="X79" s="352" t="s">
        <v>2117</v>
      </c>
      <c r="Y79" s="46" t="s">
        <v>2118</v>
      </c>
      <c r="Z79" s="35">
        <v>900036034</v>
      </c>
      <c r="AA79" s="51" t="s">
        <v>1570</v>
      </c>
      <c r="AB79" s="349">
        <v>45516</v>
      </c>
      <c r="AC79" s="348">
        <v>42419</v>
      </c>
      <c r="AD79" s="29"/>
      <c r="AE79" s="158">
        <v>20000000</v>
      </c>
      <c r="AF79" s="50"/>
      <c r="AG79" s="50"/>
      <c r="AH79" s="50">
        <f t="shared" si="67"/>
        <v>20000000</v>
      </c>
      <c r="AI79" s="158" t="s">
        <v>154</v>
      </c>
      <c r="AJ79" s="89" t="s">
        <v>155</v>
      </c>
      <c r="AK79" s="89" t="s">
        <v>124</v>
      </c>
      <c r="AL79" s="89" t="s">
        <v>1453</v>
      </c>
      <c r="AM79" s="348">
        <v>42061</v>
      </c>
      <c r="AN79" s="348">
        <v>42419</v>
      </c>
      <c r="AO79" s="348"/>
      <c r="AP79" s="348">
        <v>42735</v>
      </c>
      <c r="AQ79" s="29">
        <f t="shared" si="9"/>
        <v>316</v>
      </c>
      <c r="AR79" s="29">
        <f>+AP79+(3*365)</f>
        <v>43830</v>
      </c>
      <c r="AS79" s="352"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806"/>
      <c r="CV79" s="84">
        <f t="shared" si="14"/>
        <v>-44.936708860759495</v>
      </c>
      <c r="CW79" s="86" t="e">
        <f t="shared" si="15"/>
        <v>#REF!</v>
      </c>
    </row>
    <row r="80" spans="1:126" s="52" customFormat="1" ht="66" hidden="1" customHeight="1" x14ac:dyDescent="0.2">
      <c r="A80" s="354">
        <f t="shared" si="76"/>
        <v>7</v>
      </c>
      <c r="B80" s="44" t="s">
        <v>2792</v>
      </c>
      <c r="C80" s="352" t="s">
        <v>1599</v>
      </c>
      <c r="D80" s="202" t="s">
        <v>1565</v>
      </c>
      <c r="E80" s="348">
        <v>42398</v>
      </c>
      <c r="F80" s="118" t="s">
        <v>2248</v>
      </c>
      <c r="G80" s="118" t="s">
        <v>2248</v>
      </c>
      <c r="H80" s="118"/>
      <c r="I80" s="352" t="s">
        <v>2257</v>
      </c>
      <c r="J80" s="353" t="s">
        <v>1600</v>
      </c>
      <c r="K80" s="349">
        <v>115</v>
      </c>
      <c r="L80" s="47">
        <v>76111801</v>
      </c>
      <c r="M80" s="210" t="s">
        <v>1600</v>
      </c>
      <c r="N80" s="163">
        <v>11000000</v>
      </c>
      <c r="O80" s="350" t="s">
        <v>1601</v>
      </c>
      <c r="P80" s="186" t="s">
        <v>1598</v>
      </c>
      <c r="Q80" s="289" t="s">
        <v>1480</v>
      </c>
      <c r="R80" s="351" t="s">
        <v>1481</v>
      </c>
      <c r="S80" s="48"/>
      <c r="T80" s="49"/>
      <c r="U80" s="48"/>
      <c r="V80" s="193">
        <v>7</v>
      </c>
      <c r="W80" s="348">
        <v>42415</v>
      </c>
      <c r="X80" s="352" t="s">
        <v>1484</v>
      </c>
      <c r="Y80" s="46" t="s">
        <v>1808</v>
      </c>
      <c r="Z80" s="34">
        <v>80096614</v>
      </c>
      <c r="AA80" s="51"/>
      <c r="AB80" s="349">
        <v>42516</v>
      </c>
      <c r="AC80" s="348">
        <v>42415</v>
      </c>
      <c r="AD80" s="29">
        <v>1081799</v>
      </c>
      <c r="AE80" s="163">
        <v>10817990</v>
      </c>
      <c r="AF80" s="50"/>
      <c r="AG80" s="50"/>
      <c r="AH80" s="50">
        <f t="shared" si="67"/>
        <v>10817990</v>
      </c>
      <c r="AI80" s="158" t="s">
        <v>22</v>
      </c>
      <c r="AJ80" s="158" t="s">
        <v>67</v>
      </c>
      <c r="AK80" s="158" t="s">
        <v>67</v>
      </c>
      <c r="AL80" s="158" t="s">
        <v>67</v>
      </c>
      <c r="AM80" s="348" t="s">
        <v>67</v>
      </c>
      <c r="AN80" s="348">
        <v>42416</v>
      </c>
      <c r="AO80" s="348"/>
      <c r="AP80" s="348">
        <v>42735</v>
      </c>
      <c r="AQ80" s="29">
        <f t="shared" si="9"/>
        <v>319</v>
      </c>
      <c r="AR80" s="29"/>
      <c r="AS80" s="352"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806"/>
      <c r="CV80" s="84">
        <f t="shared" si="14"/>
        <v>-43.573667711598745</v>
      </c>
      <c r="CW80" s="86" t="e">
        <f t="shared" si="15"/>
        <v>#REF!</v>
      </c>
    </row>
    <row r="81" spans="1:126" s="52" customFormat="1" ht="78" hidden="1" customHeight="1" x14ac:dyDescent="0.25">
      <c r="A81" s="354">
        <f t="shared" si="76"/>
        <v>10</v>
      </c>
      <c r="B81" s="44" t="s">
        <v>2792</v>
      </c>
      <c r="C81" s="352" t="s">
        <v>1599</v>
      </c>
      <c r="D81" s="202" t="s">
        <v>1883</v>
      </c>
      <c r="E81" s="348">
        <v>42409</v>
      </c>
      <c r="F81" s="118" t="s">
        <v>2248</v>
      </c>
      <c r="G81" s="118" t="s">
        <v>2248</v>
      </c>
      <c r="H81" s="118"/>
      <c r="I81" s="352" t="s">
        <v>2257</v>
      </c>
      <c r="J81" s="353" t="s">
        <v>1776</v>
      </c>
      <c r="K81" s="349">
        <v>111</v>
      </c>
      <c r="L81" s="47" t="s">
        <v>1777</v>
      </c>
      <c r="M81" s="356" t="s">
        <v>1778</v>
      </c>
      <c r="N81" s="163">
        <v>18000000</v>
      </c>
      <c r="O81" s="350" t="s">
        <v>1779</v>
      </c>
      <c r="P81" s="186" t="s">
        <v>1780</v>
      </c>
      <c r="Q81" s="289" t="s">
        <v>1480</v>
      </c>
      <c r="R81" s="351" t="s">
        <v>1481</v>
      </c>
      <c r="S81" s="48"/>
      <c r="T81" s="49"/>
      <c r="U81" s="48"/>
      <c r="V81" s="193">
        <v>10</v>
      </c>
      <c r="W81" s="348">
        <v>42423</v>
      </c>
      <c r="X81" s="352" t="s">
        <v>1484</v>
      </c>
      <c r="Y81" s="46" t="s">
        <v>1865</v>
      </c>
      <c r="Z81" s="35">
        <v>79338886</v>
      </c>
      <c r="AA81" s="51"/>
      <c r="AB81" s="349">
        <v>46516</v>
      </c>
      <c r="AC81" s="348">
        <v>42423</v>
      </c>
      <c r="AD81" s="29">
        <v>1800000</v>
      </c>
      <c r="AE81" s="163">
        <v>18000000</v>
      </c>
      <c r="AF81" s="50"/>
      <c r="AG81" s="50"/>
      <c r="AH81" s="50">
        <f t="shared" si="67"/>
        <v>18000000</v>
      </c>
      <c r="AI81" s="158" t="s">
        <v>22</v>
      </c>
      <c r="AJ81" s="158" t="s">
        <v>67</v>
      </c>
      <c r="AK81" s="158" t="s">
        <v>67</v>
      </c>
      <c r="AL81" s="158" t="s">
        <v>67</v>
      </c>
      <c r="AM81" s="348" t="s">
        <v>67</v>
      </c>
      <c r="AN81" s="348">
        <v>42423</v>
      </c>
      <c r="AO81" s="348"/>
      <c r="AP81" s="348">
        <v>42735</v>
      </c>
      <c r="AQ81" s="29">
        <f t="shared" si="9"/>
        <v>312</v>
      </c>
      <c r="AR81" s="29"/>
      <c r="AS81" s="352"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806"/>
      <c r="CV81" s="84">
        <f t="shared" si="14"/>
        <v>-46.794871794871796</v>
      </c>
      <c r="CW81" s="86" t="e">
        <f t="shared" si="15"/>
        <v>#REF!</v>
      </c>
    </row>
    <row r="82" spans="1:126" s="69" customFormat="1" ht="90" hidden="1" customHeight="1" x14ac:dyDescent="0.25">
      <c r="A82" s="354">
        <f t="shared" si="76"/>
        <v>9</v>
      </c>
      <c r="B82" s="347" t="s">
        <v>1489</v>
      </c>
      <c r="C82" s="352" t="s">
        <v>1838</v>
      </c>
      <c r="D82" s="202" t="s">
        <v>1839</v>
      </c>
      <c r="E82" s="348">
        <v>42408</v>
      </c>
      <c r="F82" s="118" t="s">
        <v>2248</v>
      </c>
      <c r="G82" s="118" t="s">
        <v>2248</v>
      </c>
      <c r="H82" s="118"/>
      <c r="I82" s="121" t="s">
        <v>2250</v>
      </c>
      <c r="J82" s="353" t="s">
        <v>1840</v>
      </c>
      <c r="K82" s="354">
        <v>21</v>
      </c>
      <c r="L82" s="47" t="s">
        <v>1841</v>
      </c>
      <c r="M82" s="356" t="s">
        <v>1842</v>
      </c>
      <c r="N82" s="163">
        <v>13428740</v>
      </c>
      <c r="O82" s="350" t="s">
        <v>1843</v>
      </c>
      <c r="P82" s="351" t="s">
        <v>1531</v>
      </c>
      <c r="Q82" s="289" t="s">
        <v>1480</v>
      </c>
      <c r="R82" s="351" t="s">
        <v>1481</v>
      </c>
      <c r="S82" s="48"/>
      <c r="T82" s="49"/>
      <c r="U82" s="48"/>
      <c r="V82" s="193">
        <v>9</v>
      </c>
      <c r="W82" s="348">
        <v>42424</v>
      </c>
      <c r="X82" s="352" t="s">
        <v>1844</v>
      </c>
      <c r="Y82" s="46" t="s">
        <v>1845</v>
      </c>
      <c r="Z82" s="35">
        <v>900098348</v>
      </c>
      <c r="AA82" s="51" t="s">
        <v>1846</v>
      </c>
      <c r="AB82" s="349">
        <v>46816</v>
      </c>
      <c r="AC82" s="348">
        <v>42424</v>
      </c>
      <c r="AD82" s="29"/>
      <c r="AE82" s="158">
        <v>7308000</v>
      </c>
      <c r="AF82" s="50"/>
      <c r="AG82" s="50"/>
      <c r="AH82" s="50">
        <f t="shared" si="67"/>
        <v>7308000</v>
      </c>
      <c r="AI82" s="158" t="s">
        <v>22</v>
      </c>
      <c r="AJ82" s="158" t="s">
        <v>67</v>
      </c>
      <c r="AK82" s="158" t="s">
        <v>67</v>
      </c>
      <c r="AL82" s="158" t="s">
        <v>67</v>
      </c>
      <c r="AM82" s="348" t="s">
        <v>67</v>
      </c>
      <c r="AN82" s="348">
        <v>42425</v>
      </c>
      <c r="AO82" s="348"/>
      <c r="AP82" s="348">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806"/>
      <c r="CV82" s="84">
        <f t="shared" si="14"/>
        <v>0</v>
      </c>
      <c r="CW82" s="86">
        <f t="shared" si="15"/>
        <v>0</v>
      </c>
    </row>
    <row r="83" spans="1:126" s="52" customFormat="1" ht="99" hidden="1" customHeight="1" x14ac:dyDescent="0.25">
      <c r="A83" s="354" t="str">
        <f t="shared" si="76"/>
        <v>11</v>
      </c>
      <c r="B83" s="347" t="s">
        <v>1610</v>
      </c>
      <c r="C83" s="352" t="s">
        <v>1822</v>
      </c>
      <c r="D83" s="202" t="s">
        <v>2066</v>
      </c>
      <c r="E83" s="348">
        <v>42412</v>
      </c>
      <c r="F83" s="118" t="s">
        <v>2248</v>
      </c>
      <c r="G83" s="118" t="s">
        <v>2248</v>
      </c>
      <c r="H83" s="118"/>
      <c r="I83" s="352" t="s">
        <v>2257</v>
      </c>
      <c r="J83" s="353" t="s">
        <v>1824</v>
      </c>
      <c r="K83" s="349">
        <v>161</v>
      </c>
      <c r="L83" s="47" t="s">
        <v>1825</v>
      </c>
      <c r="M83" s="356" t="s">
        <v>1826</v>
      </c>
      <c r="N83" s="163">
        <v>8000000</v>
      </c>
      <c r="O83" s="350" t="s">
        <v>1827</v>
      </c>
      <c r="P83" s="186" t="s">
        <v>1714</v>
      </c>
      <c r="Q83" s="289" t="s">
        <v>1480</v>
      </c>
      <c r="R83" s="351" t="s">
        <v>1481</v>
      </c>
      <c r="S83" s="48"/>
      <c r="T83" s="49"/>
      <c r="U83" s="48"/>
      <c r="V83" s="193" t="s">
        <v>1501</v>
      </c>
      <c r="W83" s="348">
        <v>42432</v>
      </c>
      <c r="X83" s="352" t="s">
        <v>1823</v>
      </c>
      <c r="Y83" s="46" t="s">
        <v>2646</v>
      </c>
      <c r="Z83" s="35">
        <v>900408459</v>
      </c>
      <c r="AA83" s="51" t="s">
        <v>1729</v>
      </c>
      <c r="AB83" s="349">
        <v>18816</v>
      </c>
      <c r="AC83" s="348">
        <v>42403</v>
      </c>
      <c r="AD83" s="29"/>
      <c r="AE83" s="158">
        <v>6850000</v>
      </c>
      <c r="AF83" s="50"/>
      <c r="AG83" s="50"/>
      <c r="AH83" s="50">
        <f t="shared" si="67"/>
        <v>6850000</v>
      </c>
      <c r="AI83" s="158" t="s">
        <v>22</v>
      </c>
      <c r="AJ83" s="158" t="s">
        <v>67</v>
      </c>
      <c r="AK83" s="158" t="s">
        <v>67</v>
      </c>
      <c r="AL83" s="158" t="s">
        <v>67</v>
      </c>
      <c r="AM83" s="348" t="s">
        <v>67</v>
      </c>
      <c r="AN83" s="348">
        <v>42432</v>
      </c>
      <c r="AO83" s="348"/>
      <c r="AP83" s="348">
        <v>42735</v>
      </c>
      <c r="AQ83" s="29">
        <f t="shared" si="9"/>
        <v>303</v>
      </c>
      <c r="AR83" s="29"/>
      <c r="AS83" s="352"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806"/>
      <c r="CV83" s="84"/>
      <c r="CW83" s="86"/>
    </row>
    <row r="84" spans="1:126" s="234" customFormat="1" ht="114.75" hidden="1" x14ac:dyDescent="0.25">
      <c r="A84" s="269" t="str">
        <f t="shared" si="76"/>
        <v>DESIERTO</v>
      </c>
      <c r="B84" s="277" t="s">
        <v>1609</v>
      </c>
      <c r="C84" s="231" t="s">
        <v>2040</v>
      </c>
      <c r="D84" s="257">
        <v>11</v>
      </c>
      <c r="E84" s="348">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806"/>
      <c r="CV84" s="128"/>
      <c r="CW84" s="233"/>
    </row>
    <row r="85" spans="1:126" s="180" customFormat="1" ht="63.75" hidden="1" x14ac:dyDescent="0.25">
      <c r="A85" s="269" t="str">
        <f t="shared" si="76"/>
        <v>DESIERTO</v>
      </c>
      <c r="B85" s="281" t="s">
        <v>1489</v>
      </c>
      <c r="C85" s="209" t="s">
        <v>1847</v>
      </c>
      <c r="D85" s="208" t="s">
        <v>1502</v>
      </c>
      <c r="E85" s="348">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806"/>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8">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806"/>
      <c r="CV86" s="177">
        <f t="shared" si="92"/>
        <v>0</v>
      </c>
      <c r="CW86" s="179">
        <f t="shared" si="93"/>
        <v>0</v>
      </c>
    </row>
    <row r="87" spans="1:126" s="52" customFormat="1" ht="99" hidden="1" customHeight="1" x14ac:dyDescent="0.25">
      <c r="A87" s="354">
        <f t="shared" si="76"/>
        <v>12</v>
      </c>
      <c r="B87" s="44" t="s">
        <v>2792</v>
      </c>
      <c r="C87" s="352" t="s">
        <v>1966</v>
      </c>
      <c r="D87" s="202" t="s">
        <v>1965</v>
      </c>
      <c r="E87" s="348">
        <v>42447</v>
      </c>
      <c r="F87" s="118" t="s">
        <v>2248</v>
      </c>
      <c r="G87" s="118" t="s">
        <v>2248</v>
      </c>
      <c r="H87" s="118"/>
      <c r="I87" s="121" t="s">
        <v>2250</v>
      </c>
      <c r="J87" s="353" t="s">
        <v>1967</v>
      </c>
      <c r="K87" s="349">
        <v>29</v>
      </c>
      <c r="L87" s="47" t="s">
        <v>1968</v>
      </c>
      <c r="M87" s="356" t="s">
        <v>1969</v>
      </c>
      <c r="N87" s="163">
        <v>26482500</v>
      </c>
      <c r="O87" s="350" t="s">
        <v>1970</v>
      </c>
      <c r="P87" s="356" t="s">
        <v>1971</v>
      </c>
      <c r="Q87" s="289" t="s">
        <v>1480</v>
      </c>
      <c r="R87" s="351" t="s">
        <v>1481</v>
      </c>
      <c r="S87" s="48"/>
      <c r="T87" s="49"/>
      <c r="U87" s="48"/>
      <c r="V87" s="193">
        <v>12</v>
      </c>
      <c r="W87" s="348">
        <v>42473</v>
      </c>
      <c r="X87" s="352" t="s">
        <v>1484</v>
      </c>
      <c r="Y87" s="46" t="s">
        <v>2194</v>
      </c>
      <c r="Z87" s="34">
        <v>860000648</v>
      </c>
      <c r="AA87" s="51" t="s">
        <v>1806</v>
      </c>
      <c r="AB87" s="54">
        <v>81116</v>
      </c>
      <c r="AC87" s="348">
        <v>42473</v>
      </c>
      <c r="AD87" s="29"/>
      <c r="AE87" s="158">
        <v>17711577</v>
      </c>
      <c r="AF87" s="50"/>
      <c r="AG87" s="50"/>
      <c r="AH87" s="50">
        <f t="shared" si="90"/>
        <v>17711577</v>
      </c>
      <c r="AI87" s="158" t="s">
        <v>22</v>
      </c>
      <c r="AJ87" s="158" t="s">
        <v>67</v>
      </c>
      <c r="AK87" s="158" t="s">
        <v>67</v>
      </c>
      <c r="AL87" s="158" t="s">
        <v>67</v>
      </c>
      <c r="AM87" s="348" t="s">
        <v>67</v>
      </c>
      <c r="AN87" s="348">
        <v>42474</v>
      </c>
      <c r="AO87" s="348"/>
      <c r="AP87" s="348">
        <v>42735</v>
      </c>
      <c r="AQ87" s="29">
        <f t="shared" si="9"/>
        <v>261</v>
      </c>
      <c r="AR87" s="29"/>
      <c r="AS87" s="352"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806"/>
      <c r="CV87" s="84"/>
      <c r="CW87" s="86"/>
    </row>
    <row r="88" spans="1:126" ht="94.5" hidden="1" customHeight="1" x14ac:dyDescent="0.25">
      <c r="A88" s="354">
        <f t="shared" si="76"/>
        <v>13</v>
      </c>
      <c r="B88" s="347" t="s">
        <v>1489</v>
      </c>
      <c r="C88" s="51" t="s">
        <v>2063</v>
      </c>
      <c r="D88" s="202">
        <v>16</v>
      </c>
      <c r="E88" s="348">
        <v>42458</v>
      </c>
      <c r="F88" s="118" t="s">
        <v>2248</v>
      </c>
      <c r="G88" s="118" t="s">
        <v>2248</v>
      </c>
      <c r="H88" s="118"/>
      <c r="I88" s="30" t="s">
        <v>2257</v>
      </c>
      <c r="J88" s="46" t="s">
        <v>1855</v>
      </c>
      <c r="K88" s="354">
        <v>81</v>
      </c>
      <c r="L88" s="47" t="s">
        <v>1849</v>
      </c>
      <c r="M88" s="26" t="s">
        <v>1850</v>
      </c>
      <c r="N88" s="163">
        <v>2800000</v>
      </c>
      <c r="O88" s="350" t="s">
        <v>1852</v>
      </c>
      <c r="P88" s="351" t="s">
        <v>1786</v>
      </c>
      <c r="Q88" s="289" t="s">
        <v>1480</v>
      </c>
      <c r="R88" s="351" t="s">
        <v>1481</v>
      </c>
      <c r="S88" s="48"/>
      <c r="T88" s="49"/>
      <c r="U88" s="48"/>
      <c r="V88" s="193">
        <v>13</v>
      </c>
      <c r="W88" s="348">
        <v>42475</v>
      </c>
      <c r="X88" s="352" t="s">
        <v>1856</v>
      </c>
      <c r="Y88" s="46" t="s">
        <v>2195</v>
      </c>
      <c r="Z88" s="55">
        <v>8669570</v>
      </c>
      <c r="AA88" s="51"/>
      <c r="AB88" s="349">
        <v>82516</v>
      </c>
      <c r="AC88" s="348">
        <v>42475</v>
      </c>
      <c r="AD88" s="29"/>
      <c r="AE88" s="158">
        <v>2800000</v>
      </c>
      <c r="AF88" s="50"/>
      <c r="AG88" s="50"/>
      <c r="AH88" s="50">
        <f t="shared" si="90"/>
        <v>2800000</v>
      </c>
      <c r="AI88" s="158" t="s">
        <v>22</v>
      </c>
      <c r="AJ88" s="158" t="s">
        <v>67</v>
      </c>
      <c r="AK88" s="158" t="s">
        <v>67</v>
      </c>
      <c r="AL88" s="158" t="s">
        <v>67</v>
      </c>
      <c r="AM88" s="348" t="s">
        <v>67</v>
      </c>
      <c r="AN88" s="348">
        <v>42479</v>
      </c>
      <c r="AO88" s="348"/>
      <c r="AP88" s="348">
        <v>42643</v>
      </c>
      <c r="AQ88" s="29">
        <f t="shared" si="9"/>
        <v>164</v>
      </c>
      <c r="AR88" s="29"/>
      <c r="AS88" s="185" t="s">
        <v>153</v>
      </c>
      <c r="AT88" s="291">
        <v>17586972</v>
      </c>
      <c r="AU88" s="96"/>
      <c r="AV88" s="48"/>
      <c r="AW88" s="29"/>
      <c r="AX88" s="29"/>
      <c r="AY88" s="48"/>
      <c r="AZ88" s="29"/>
      <c r="BA88" s="47"/>
      <c r="BB88" s="351"/>
      <c r="BC88" s="29"/>
      <c r="BD88" s="29"/>
      <c r="BE88" s="48"/>
      <c r="BF88" s="29"/>
      <c r="BG88" s="97"/>
      <c r="BH88" s="97"/>
      <c r="BI88" s="50"/>
      <c r="BJ88" s="29"/>
      <c r="BK88" s="48"/>
      <c r="BL88" s="29"/>
      <c r="BM88" s="50">
        <f>+AF88</f>
        <v>0</v>
      </c>
      <c r="BN88" s="50">
        <f t="shared" si="91"/>
        <v>0</v>
      </c>
      <c r="BO88" s="50">
        <f>+AH88+BN88</f>
        <v>2800000</v>
      </c>
      <c r="BP88" s="351"/>
      <c r="BQ88" s="351"/>
      <c r="BR88" s="351"/>
      <c r="BS88" s="351"/>
      <c r="BT88" s="29"/>
      <c r="BU88" s="351"/>
      <c r="BV88" s="351"/>
      <c r="BW88" s="351"/>
      <c r="BX88" s="351"/>
      <c r="BY88" s="29"/>
      <c r="BZ88" s="92"/>
      <c r="CA88" s="92"/>
      <c r="CB88" s="351"/>
      <c r="CC88" s="351"/>
      <c r="CD88" s="351"/>
      <c r="CE88" s="74"/>
      <c r="CF88" s="53"/>
      <c r="CG88" s="76"/>
      <c r="CH88" s="50"/>
      <c r="CI88" s="74"/>
      <c r="CJ88" s="74"/>
      <c r="CK88" s="50"/>
      <c r="CL88" s="80"/>
      <c r="CM88" s="80"/>
      <c r="CN88" s="82"/>
      <c r="CO88" s="82"/>
      <c r="CP88" s="98"/>
      <c r="CQ88" s="82"/>
      <c r="CR88" s="99"/>
      <c r="CS88" s="99"/>
      <c r="CT88" s="100"/>
      <c r="CU88" s="806"/>
      <c r="CV88" s="50"/>
      <c r="CW88" s="219"/>
      <c r="DV88" s="222"/>
    </row>
    <row r="89" spans="1:126" s="234" customFormat="1" ht="63.75" hidden="1" x14ac:dyDescent="0.25">
      <c r="A89" s="269" t="str">
        <f t="shared" si="76"/>
        <v>DESIERTO</v>
      </c>
      <c r="B89" s="281" t="s">
        <v>1489</v>
      </c>
      <c r="C89" s="132" t="s">
        <v>2064</v>
      </c>
      <c r="D89" s="208">
        <v>17</v>
      </c>
      <c r="E89" s="348">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806"/>
      <c r="CV89" s="128"/>
      <c r="CW89" s="231"/>
    </row>
    <row r="90" spans="1:126" ht="38.25" hidden="1" x14ac:dyDescent="0.25">
      <c r="A90" s="354">
        <f t="shared" si="76"/>
        <v>14</v>
      </c>
      <c r="B90" s="279" t="s">
        <v>1609</v>
      </c>
      <c r="C90" s="219" t="s">
        <v>2534</v>
      </c>
      <c r="D90" s="217">
        <v>18</v>
      </c>
      <c r="E90" s="348">
        <v>42465</v>
      </c>
      <c r="F90" s="118" t="s">
        <v>2248</v>
      </c>
      <c r="G90" s="118" t="s">
        <v>2248</v>
      </c>
      <c r="H90" s="118"/>
      <c r="I90" s="352" t="s">
        <v>2044</v>
      </c>
      <c r="J90" s="28" t="s">
        <v>2244</v>
      </c>
      <c r="K90" s="349">
        <v>161</v>
      </c>
      <c r="L90" s="47">
        <v>801416</v>
      </c>
      <c r="M90" s="265" t="s">
        <v>2031</v>
      </c>
      <c r="N90" s="218">
        <v>5250000</v>
      </c>
      <c r="O90" s="76" t="s">
        <v>2045</v>
      </c>
      <c r="P90" s="92" t="s">
        <v>1871</v>
      </c>
      <c r="Q90" s="289" t="s">
        <v>1480</v>
      </c>
      <c r="R90" s="351" t="s">
        <v>1481</v>
      </c>
      <c r="S90" s="53"/>
      <c r="T90" s="76"/>
      <c r="U90" s="53"/>
      <c r="V90" s="193">
        <v>14</v>
      </c>
      <c r="W90" s="348">
        <v>42486</v>
      </c>
      <c r="X90" s="352" t="s">
        <v>1823</v>
      </c>
      <c r="Y90" s="46" t="s">
        <v>2196</v>
      </c>
      <c r="Z90" s="157">
        <v>73151937</v>
      </c>
      <c r="AA90" s="51"/>
      <c r="AB90" s="354">
        <v>91916</v>
      </c>
      <c r="AC90" s="92"/>
      <c r="AD90" s="50"/>
      <c r="AE90" s="74">
        <v>5250000</v>
      </c>
      <c r="AF90" s="50"/>
      <c r="AG90" s="50"/>
      <c r="AH90" s="50">
        <f t="shared" si="90"/>
        <v>5250000</v>
      </c>
      <c r="AI90" s="158" t="s">
        <v>22</v>
      </c>
      <c r="AJ90" s="158" t="s">
        <v>67</v>
      </c>
      <c r="AK90" s="158" t="s">
        <v>67</v>
      </c>
      <c r="AL90" s="158" t="s">
        <v>67</v>
      </c>
      <c r="AM90" s="348" t="s">
        <v>67</v>
      </c>
      <c r="AN90" s="348">
        <v>42488</v>
      </c>
      <c r="AO90" s="348"/>
      <c r="AP90" s="348">
        <v>42719</v>
      </c>
      <c r="AQ90" s="29">
        <f>AP90-AN90</f>
        <v>231</v>
      </c>
      <c r="AR90" s="53"/>
      <c r="AS90" s="352"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806"/>
      <c r="CV90" s="50"/>
      <c r="CW90" s="221"/>
      <c r="DV90" s="222"/>
    </row>
    <row r="91" spans="1:126" s="52" customFormat="1" ht="102" hidden="1" x14ac:dyDescent="0.25">
      <c r="A91" s="354">
        <f t="shared" si="76"/>
        <v>58</v>
      </c>
      <c r="B91" s="347" t="s">
        <v>1489</v>
      </c>
      <c r="C91" s="278" t="s">
        <v>1775</v>
      </c>
      <c r="D91" s="202" t="s">
        <v>1578</v>
      </c>
      <c r="E91" s="348">
        <v>42396</v>
      </c>
      <c r="F91" s="118" t="s">
        <v>1584</v>
      </c>
      <c r="G91" s="118" t="s">
        <v>1584</v>
      </c>
      <c r="H91" s="118"/>
      <c r="I91" s="121" t="s">
        <v>2250</v>
      </c>
      <c r="J91" s="353" t="s">
        <v>1586</v>
      </c>
      <c r="K91" s="349">
        <v>12</v>
      </c>
      <c r="L91" s="47" t="s">
        <v>1587</v>
      </c>
      <c r="M91" s="28" t="s">
        <v>1588</v>
      </c>
      <c r="N91" s="163">
        <v>709228500</v>
      </c>
      <c r="O91" s="350" t="s">
        <v>1589</v>
      </c>
      <c r="P91" s="351" t="s">
        <v>1531</v>
      </c>
      <c r="Q91" s="289" t="s">
        <v>1480</v>
      </c>
      <c r="R91" s="351" t="s">
        <v>1481</v>
      </c>
      <c r="S91" s="48"/>
      <c r="T91" s="49"/>
      <c r="U91" s="48"/>
      <c r="V91" s="193">
        <v>58</v>
      </c>
      <c r="W91" s="348">
        <v>42460</v>
      </c>
      <c r="X91" s="352" t="s">
        <v>1484</v>
      </c>
      <c r="Y91" s="46" t="s">
        <v>2067</v>
      </c>
      <c r="Z91" s="55">
        <v>830137868</v>
      </c>
      <c r="AA91" s="51" t="s">
        <v>1895</v>
      </c>
      <c r="AB91" s="349">
        <v>75616</v>
      </c>
      <c r="AC91" s="348">
        <v>42460</v>
      </c>
      <c r="AD91" s="29"/>
      <c r="AE91" s="158">
        <v>709228500</v>
      </c>
      <c r="AF91" s="50"/>
      <c r="AG91" s="50"/>
      <c r="AH91" s="50">
        <f t="shared" si="90"/>
        <v>709228500</v>
      </c>
      <c r="AI91" s="158" t="s">
        <v>2068</v>
      </c>
      <c r="AJ91" s="89" t="s">
        <v>2069</v>
      </c>
      <c r="AK91" s="89" t="s">
        <v>2070</v>
      </c>
      <c r="AL91" s="89" t="s">
        <v>2071</v>
      </c>
      <c r="AM91" s="348" t="s">
        <v>2072</v>
      </c>
      <c r="AN91" s="348">
        <v>42461</v>
      </c>
      <c r="AO91" s="348"/>
      <c r="AP91" s="348">
        <v>42735</v>
      </c>
      <c r="AQ91" s="29">
        <f t="shared" si="9"/>
        <v>274</v>
      </c>
      <c r="AR91" s="48">
        <v>43831</v>
      </c>
      <c r="AS91" s="352"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806"/>
      <c r="CV91" s="84">
        <f t="shared" ref="CV91" si="104">+CT91</f>
        <v>-67.153284671532845</v>
      </c>
      <c r="CW91" s="86" t="e">
        <f t="shared" ref="CW91" si="105">+CL91</f>
        <v>#REF!</v>
      </c>
    </row>
    <row r="92" spans="1:126" s="52" customFormat="1" ht="51" hidden="1" x14ac:dyDescent="0.25">
      <c r="A92" s="354">
        <f t="shared" si="76"/>
        <v>91</v>
      </c>
      <c r="B92" s="44" t="s">
        <v>2792</v>
      </c>
      <c r="C92" s="278" t="s">
        <v>1975</v>
      </c>
      <c r="D92" s="202">
        <v>2</v>
      </c>
      <c r="E92" s="348">
        <v>42459</v>
      </c>
      <c r="F92" s="118" t="s">
        <v>1584</v>
      </c>
      <c r="G92" s="118" t="s">
        <v>1584</v>
      </c>
      <c r="H92" s="118"/>
      <c r="I92" s="352" t="s">
        <v>1972</v>
      </c>
      <c r="J92" s="353" t="s">
        <v>1973</v>
      </c>
      <c r="K92" s="349">
        <v>158</v>
      </c>
      <c r="L92" s="47" t="s">
        <v>1976</v>
      </c>
      <c r="M92" s="353" t="s">
        <v>1977</v>
      </c>
      <c r="N92" s="163">
        <v>370350000</v>
      </c>
      <c r="O92" s="54">
        <v>21116</v>
      </c>
      <c r="P92" s="54" t="s">
        <v>1974</v>
      </c>
      <c r="Q92" s="289" t="s">
        <v>1480</v>
      </c>
      <c r="R92" s="351" t="s">
        <v>1481</v>
      </c>
      <c r="S92" s="48"/>
      <c r="T92" s="49"/>
      <c r="U92" s="48"/>
      <c r="V92" s="193">
        <v>91</v>
      </c>
      <c r="W92" s="348">
        <v>42528</v>
      </c>
      <c r="X92" s="352" t="s">
        <v>1866</v>
      </c>
      <c r="Y92" s="46" t="s">
        <v>2486</v>
      </c>
      <c r="Z92" s="55">
        <v>900653246</v>
      </c>
      <c r="AA92" s="51" t="s">
        <v>1578</v>
      </c>
      <c r="AB92" s="349">
        <v>115016</v>
      </c>
      <c r="AC92" s="348"/>
      <c r="AD92" s="29"/>
      <c r="AE92" s="158">
        <v>359890000</v>
      </c>
      <c r="AF92" s="50"/>
      <c r="AG92" s="50"/>
      <c r="AH92" s="50">
        <f t="shared" si="67"/>
        <v>359890000</v>
      </c>
      <c r="AI92" s="158" t="s">
        <v>2487</v>
      </c>
      <c r="AJ92" s="158" t="s">
        <v>2488</v>
      </c>
      <c r="AK92" s="158" t="s">
        <v>67</v>
      </c>
      <c r="AL92" s="158" t="s">
        <v>67</v>
      </c>
      <c r="AM92" s="348" t="s">
        <v>67</v>
      </c>
      <c r="AN92" s="348">
        <v>42558</v>
      </c>
      <c r="AO92" s="348"/>
      <c r="AP92" s="348">
        <v>42719</v>
      </c>
      <c r="AQ92" s="29">
        <f t="shared" si="9"/>
        <v>161</v>
      </c>
      <c r="AR92" s="29"/>
      <c r="AS92" s="352"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806"/>
      <c r="CV92" s="84">
        <f t="shared" si="14"/>
        <v>-174.53416149068323</v>
      </c>
      <c r="CW92" s="86" t="e">
        <f t="shared" si="15"/>
        <v>#REF!</v>
      </c>
    </row>
    <row r="93" spans="1:126" s="52" customFormat="1" ht="83.25" hidden="1" customHeight="1" x14ac:dyDescent="0.25">
      <c r="A93" s="354">
        <f t="shared" si="76"/>
        <v>61</v>
      </c>
      <c r="B93" s="44" t="s">
        <v>2792</v>
      </c>
      <c r="C93" s="278" t="s">
        <v>1933</v>
      </c>
      <c r="D93" s="215" t="s">
        <v>1578</v>
      </c>
      <c r="E93" s="348">
        <v>42438</v>
      </c>
      <c r="F93" s="118" t="s">
        <v>1590</v>
      </c>
      <c r="G93" s="118" t="s">
        <v>1934</v>
      </c>
      <c r="H93" s="118"/>
      <c r="I93" s="352" t="s">
        <v>1935</v>
      </c>
      <c r="J93" s="353" t="s">
        <v>1936</v>
      </c>
      <c r="K93" s="349">
        <v>164</v>
      </c>
      <c r="L93" s="352">
        <v>53102710</v>
      </c>
      <c r="M93" s="47" t="s">
        <v>1937</v>
      </c>
      <c r="N93" s="163">
        <v>600000000</v>
      </c>
      <c r="O93" s="350" t="s">
        <v>1938</v>
      </c>
      <c r="P93" s="351" t="s">
        <v>1939</v>
      </c>
      <c r="Q93" s="289" t="s">
        <v>1480</v>
      </c>
      <c r="R93" s="351" t="s">
        <v>1481</v>
      </c>
      <c r="S93" s="48"/>
      <c r="T93" s="49"/>
      <c r="U93" s="48"/>
      <c r="V93" s="193">
        <v>61</v>
      </c>
      <c r="W93" s="348">
        <v>42466</v>
      </c>
      <c r="X93" s="352" t="s">
        <v>1484</v>
      </c>
      <c r="Y93" s="46" t="s">
        <v>2119</v>
      </c>
      <c r="Z93" s="55">
        <v>8300983694</v>
      </c>
      <c r="AA93" s="51"/>
      <c r="AB93" s="349">
        <v>77916</v>
      </c>
      <c r="AC93" s="348">
        <v>42466</v>
      </c>
      <c r="AD93" s="29"/>
      <c r="AE93" s="158">
        <v>600000000</v>
      </c>
      <c r="AF93" s="50"/>
      <c r="AG93" s="50"/>
      <c r="AH93" s="50">
        <f t="shared" si="67"/>
        <v>600000000</v>
      </c>
      <c r="AI93" s="158" t="s">
        <v>22</v>
      </c>
      <c r="AJ93" s="158" t="s">
        <v>67</v>
      </c>
      <c r="AK93" s="158" t="s">
        <v>67</v>
      </c>
      <c r="AL93" s="158" t="s">
        <v>67</v>
      </c>
      <c r="AM93" s="348" t="s">
        <v>67</v>
      </c>
      <c r="AN93" s="348">
        <v>42467</v>
      </c>
      <c r="AO93" s="348"/>
      <c r="AP93" s="348">
        <v>42557</v>
      </c>
      <c r="AQ93" s="29">
        <f t="shared" si="9"/>
        <v>90</v>
      </c>
      <c r="AR93" s="29"/>
      <c r="AS93" s="352"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5"/>
      <c r="CV93" s="84">
        <f t="shared" si="14"/>
        <v>-211.11111111111111</v>
      </c>
      <c r="CW93" s="86" t="e">
        <f t="shared" si="15"/>
        <v>#REF!</v>
      </c>
    </row>
    <row r="94" spans="1:126" s="52" customFormat="1" ht="60.75" hidden="1" customHeight="1" x14ac:dyDescent="0.25">
      <c r="A94" s="354">
        <f t="shared" si="76"/>
        <v>51</v>
      </c>
      <c r="B94" s="347" t="s">
        <v>1489</v>
      </c>
      <c r="C94" s="278" t="s">
        <v>2563</v>
      </c>
      <c r="D94" s="202" t="s">
        <v>1578</v>
      </c>
      <c r="E94" s="348">
        <v>42397</v>
      </c>
      <c r="F94" s="118" t="s">
        <v>1590</v>
      </c>
      <c r="G94" s="118" t="s">
        <v>1591</v>
      </c>
      <c r="H94" s="118"/>
      <c r="I94" s="121" t="s">
        <v>2250</v>
      </c>
      <c r="J94" s="353" t="s">
        <v>1592</v>
      </c>
      <c r="K94" s="349">
        <v>9</v>
      </c>
      <c r="L94" s="47" t="s">
        <v>1528</v>
      </c>
      <c r="M94" s="47" t="s">
        <v>1593</v>
      </c>
      <c r="N94" s="163">
        <v>138700190</v>
      </c>
      <c r="O94" s="350" t="s">
        <v>1594</v>
      </c>
      <c r="P94" s="351" t="s">
        <v>1531</v>
      </c>
      <c r="Q94" s="289" t="s">
        <v>1480</v>
      </c>
      <c r="R94" s="351" t="s">
        <v>1481</v>
      </c>
      <c r="S94" s="48"/>
      <c r="T94" s="49"/>
      <c r="U94" s="48"/>
      <c r="V94" s="193">
        <v>51</v>
      </c>
      <c r="W94" s="348">
        <v>42445</v>
      </c>
      <c r="X94" s="352" t="s">
        <v>1484</v>
      </c>
      <c r="Y94" s="46" t="s">
        <v>1947</v>
      </c>
      <c r="Z94" s="55">
        <v>800015583</v>
      </c>
      <c r="AA94" s="51" t="s">
        <v>1578</v>
      </c>
      <c r="AB94" s="349">
        <v>61916</v>
      </c>
      <c r="AC94" s="348">
        <v>42445</v>
      </c>
      <c r="AD94" s="29"/>
      <c r="AE94" s="158">
        <v>138700190</v>
      </c>
      <c r="AF94" s="50"/>
      <c r="AG94" s="50"/>
      <c r="AH94" s="50">
        <f t="shared" si="67"/>
        <v>138700190</v>
      </c>
      <c r="AI94" s="158" t="s">
        <v>1948</v>
      </c>
      <c r="AJ94" s="158">
        <v>0.2</v>
      </c>
      <c r="AK94" s="158">
        <v>42783</v>
      </c>
      <c r="AL94" s="158" t="s">
        <v>1461</v>
      </c>
      <c r="AM94" s="348" t="s">
        <v>1949</v>
      </c>
      <c r="AN94" s="348">
        <v>42446</v>
      </c>
      <c r="AO94" s="348"/>
      <c r="AP94" s="348">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5"/>
      <c r="CV94" s="84">
        <f t="shared" si="14"/>
        <v>-563.33333333333337</v>
      </c>
      <c r="CW94" s="86" t="e">
        <f t="shared" si="15"/>
        <v>#REF!</v>
      </c>
    </row>
    <row r="95" spans="1:126" s="52" customFormat="1" ht="51" hidden="1" x14ac:dyDescent="0.25">
      <c r="A95" s="354">
        <f t="shared" si="76"/>
        <v>54</v>
      </c>
      <c r="B95" s="347" t="s">
        <v>1609</v>
      </c>
      <c r="C95" s="278" t="s">
        <v>1764</v>
      </c>
      <c r="D95" s="202" t="s">
        <v>1806</v>
      </c>
      <c r="E95" s="348">
        <v>42397</v>
      </c>
      <c r="F95" s="118" t="s">
        <v>1590</v>
      </c>
      <c r="G95" s="118" t="s">
        <v>1591</v>
      </c>
      <c r="H95" s="118"/>
      <c r="I95" s="121" t="s">
        <v>2250</v>
      </c>
      <c r="J95" s="353" t="s">
        <v>1765</v>
      </c>
      <c r="K95" s="349">
        <v>14</v>
      </c>
      <c r="L95" s="47" t="s">
        <v>1766</v>
      </c>
      <c r="M95" s="47" t="s">
        <v>1767</v>
      </c>
      <c r="N95" s="216" t="s">
        <v>1768</v>
      </c>
      <c r="O95" s="350" t="s">
        <v>1769</v>
      </c>
      <c r="P95" s="351" t="s">
        <v>1531</v>
      </c>
      <c r="Q95" s="289" t="s">
        <v>1480</v>
      </c>
      <c r="R95" s="351" t="s">
        <v>1481</v>
      </c>
      <c r="S95" s="48"/>
      <c r="T95" s="49"/>
      <c r="U95" s="48"/>
      <c r="V95" s="193">
        <v>54</v>
      </c>
      <c r="W95" s="348">
        <v>42447</v>
      </c>
      <c r="X95" s="352" t="s">
        <v>1484</v>
      </c>
      <c r="Y95" s="46" t="s">
        <v>1986</v>
      </c>
      <c r="Z95" s="55">
        <v>900477235</v>
      </c>
      <c r="AA95" s="51" t="s">
        <v>1895</v>
      </c>
      <c r="AB95" s="349">
        <v>64516</v>
      </c>
      <c r="AC95" s="348">
        <v>42447</v>
      </c>
      <c r="AD95" s="29"/>
      <c r="AE95" s="158">
        <v>199761400</v>
      </c>
      <c r="AF95" s="50"/>
      <c r="AG95" s="50"/>
      <c r="AH95" s="50">
        <f t="shared" si="67"/>
        <v>199761400</v>
      </c>
      <c r="AI95" s="158" t="s">
        <v>1987</v>
      </c>
      <c r="AJ95" s="158" t="s">
        <v>1898</v>
      </c>
      <c r="AK95" s="158" t="s">
        <v>67</v>
      </c>
      <c r="AL95" s="158" t="s">
        <v>1988</v>
      </c>
      <c r="AM95" s="348">
        <v>42457</v>
      </c>
      <c r="AN95" s="348">
        <v>42457</v>
      </c>
      <c r="AO95" s="348"/>
      <c r="AP95" s="348">
        <v>42735</v>
      </c>
      <c r="AQ95" s="29">
        <f t="shared" si="9"/>
        <v>278</v>
      </c>
      <c r="AR95" s="29"/>
      <c r="AS95" s="352"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5"/>
      <c r="CV95" s="84">
        <f t="shared" si="14"/>
        <v>-64.748201438848923</v>
      </c>
      <c r="CW95" s="86" t="e">
        <f t="shared" si="15"/>
        <v>#REF!</v>
      </c>
    </row>
    <row r="96" spans="1:126" s="52" customFormat="1" ht="76.5" hidden="1" x14ac:dyDescent="0.25">
      <c r="A96" s="354" t="str">
        <f t="shared" si="76"/>
        <v>60</v>
      </c>
      <c r="B96" s="347" t="s">
        <v>1888</v>
      </c>
      <c r="C96" s="278" t="s">
        <v>2793</v>
      </c>
      <c r="D96" s="235">
        <v>3</v>
      </c>
      <c r="E96" s="348">
        <v>42398</v>
      </c>
      <c r="F96" s="118" t="s">
        <v>1590</v>
      </c>
      <c r="G96" s="118" t="s">
        <v>1591</v>
      </c>
      <c r="H96" s="118"/>
      <c r="I96" s="121" t="s">
        <v>2250</v>
      </c>
      <c r="J96" s="353" t="s">
        <v>1662</v>
      </c>
      <c r="K96" s="349">
        <v>11</v>
      </c>
      <c r="L96" s="47" t="s">
        <v>1663</v>
      </c>
      <c r="M96" s="47" t="s">
        <v>1664</v>
      </c>
      <c r="N96" s="163">
        <v>145638134</v>
      </c>
      <c r="O96" s="350" t="s">
        <v>1665</v>
      </c>
      <c r="P96" s="351" t="s">
        <v>1531</v>
      </c>
      <c r="Q96" s="289" t="s">
        <v>1480</v>
      </c>
      <c r="R96" s="351" t="s">
        <v>1481</v>
      </c>
      <c r="S96" s="48"/>
      <c r="T96" s="49"/>
      <c r="U96" s="48"/>
      <c r="V96" s="193" t="s">
        <v>2185</v>
      </c>
      <c r="W96" s="348">
        <v>42465</v>
      </c>
      <c r="X96" s="352" t="s">
        <v>2186</v>
      </c>
      <c r="Y96" s="46" t="s">
        <v>2187</v>
      </c>
      <c r="Z96" s="55">
        <v>830106748</v>
      </c>
      <c r="AA96" s="51" t="s">
        <v>1883</v>
      </c>
      <c r="AB96" s="349">
        <v>77616</v>
      </c>
      <c r="AC96" s="348"/>
      <c r="AD96" s="88"/>
      <c r="AE96" s="163">
        <v>105373609</v>
      </c>
      <c r="AF96" s="50"/>
      <c r="AG96" s="50"/>
      <c r="AH96" s="50">
        <f t="shared" si="67"/>
        <v>105373609</v>
      </c>
      <c r="AI96" s="158" t="s">
        <v>22</v>
      </c>
      <c r="AJ96" s="158" t="s">
        <v>67</v>
      </c>
      <c r="AK96" s="158" t="s">
        <v>67</v>
      </c>
      <c r="AL96" s="158" t="s">
        <v>67</v>
      </c>
      <c r="AM96" s="348" t="s">
        <v>67</v>
      </c>
      <c r="AN96" s="348">
        <v>42466</v>
      </c>
      <c r="AO96" s="348"/>
      <c r="AP96" s="348">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806"/>
      <c r="CV96" s="84">
        <f t="shared" si="14"/>
        <v>-70.260223048327148</v>
      </c>
      <c r="CW96" s="86" t="e">
        <f t="shared" si="15"/>
        <v>#REF!</v>
      </c>
    </row>
    <row r="97" spans="1:126" s="52" customFormat="1" ht="82.5" hidden="1" customHeight="1" x14ac:dyDescent="0.25">
      <c r="A97" s="354">
        <f t="shared" si="76"/>
        <v>53</v>
      </c>
      <c r="B97" s="347" t="s">
        <v>1888</v>
      </c>
      <c r="C97" s="278" t="s">
        <v>1671</v>
      </c>
      <c r="D97" s="212">
        <v>4</v>
      </c>
      <c r="E97" s="348">
        <v>42398</v>
      </c>
      <c r="F97" s="118" t="s">
        <v>1590</v>
      </c>
      <c r="G97" s="118" t="s">
        <v>1591</v>
      </c>
      <c r="H97" s="118"/>
      <c r="I97" s="121" t="s">
        <v>2250</v>
      </c>
      <c r="J97" s="353" t="s">
        <v>1666</v>
      </c>
      <c r="K97" s="349" t="s">
        <v>1667</v>
      </c>
      <c r="L97" s="47" t="s">
        <v>1668</v>
      </c>
      <c r="M97" s="47" t="s">
        <v>1669</v>
      </c>
      <c r="N97" s="163">
        <v>369932000</v>
      </c>
      <c r="O97" s="350" t="s">
        <v>1670</v>
      </c>
      <c r="P97" s="351" t="s">
        <v>1531</v>
      </c>
      <c r="Q97" s="289" t="s">
        <v>1480</v>
      </c>
      <c r="R97" s="351" t="s">
        <v>1481</v>
      </c>
      <c r="S97" s="48"/>
      <c r="T97" s="49"/>
      <c r="U97" s="48"/>
      <c r="V97" s="193">
        <v>53</v>
      </c>
      <c r="W97" s="348">
        <v>42447</v>
      </c>
      <c r="X97" s="352" t="s">
        <v>1484</v>
      </c>
      <c r="Y97" s="46" t="s">
        <v>2083</v>
      </c>
      <c r="Z97" s="55">
        <v>900951914</v>
      </c>
      <c r="AA97" s="51" t="s">
        <v>1578</v>
      </c>
      <c r="AB97" s="349" t="s">
        <v>2084</v>
      </c>
      <c r="AC97" s="348">
        <v>42447</v>
      </c>
      <c r="AD97" s="88"/>
      <c r="AE97" s="163">
        <v>333484640</v>
      </c>
      <c r="AF97" s="50"/>
      <c r="AG97" s="50"/>
      <c r="AH97" s="50">
        <f t="shared" si="67"/>
        <v>333484640</v>
      </c>
      <c r="AI97" s="158" t="s">
        <v>2085</v>
      </c>
      <c r="AJ97" s="158" t="s">
        <v>2086</v>
      </c>
      <c r="AK97" s="158" t="s">
        <v>2087</v>
      </c>
      <c r="AL97" s="158" t="s">
        <v>2071</v>
      </c>
      <c r="AM97" s="348">
        <v>42452</v>
      </c>
      <c r="AN97" s="348">
        <v>42452</v>
      </c>
      <c r="AO97" s="348"/>
      <c r="AP97" s="348">
        <v>42512</v>
      </c>
      <c r="AQ97" s="29">
        <f t="shared" si="9"/>
        <v>60</v>
      </c>
      <c r="AR97" s="48">
        <v>44342</v>
      </c>
      <c r="AS97" s="352"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806"/>
      <c r="CV97" s="84">
        <f t="shared" si="14"/>
        <v>-291.66666666666663</v>
      </c>
      <c r="CW97" s="86" t="e">
        <f t="shared" si="15"/>
        <v>#REF!</v>
      </c>
    </row>
    <row r="98" spans="1:126" s="52" customFormat="1" ht="51" hidden="1" x14ac:dyDescent="0.25">
      <c r="A98" s="354">
        <f t="shared" si="76"/>
        <v>49</v>
      </c>
      <c r="B98" s="347" t="s">
        <v>1609</v>
      </c>
      <c r="C98" s="278" t="s">
        <v>1770</v>
      </c>
      <c r="D98" s="202" t="s">
        <v>7</v>
      </c>
      <c r="E98" s="348">
        <v>42398</v>
      </c>
      <c r="F98" s="118" t="s">
        <v>1590</v>
      </c>
      <c r="G98" s="118" t="s">
        <v>2074</v>
      </c>
      <c r="H98" s="118"/>
      <c r="I98" s="352" t="s">
        <v>2257</v>
      </c>
      <c r="J98" s="353" t="s">
        <v>2647</v>
      </c>
      <c r="K98" s="349">
        <v>120</v>
      </c>
      <c r="L98" s="47">
        <v>781815</v>
      </c>
      <c r="M98" s="47" t="s">
        <v>1772</v>
      </c>
      <c r="N98" s="163">
        <v>161000000</v>
      </c>
      <c r="O98" s="350" t="s">
        <v>1773</v>
      </c>
      <c r="P98" s="351" t="s">
        <v>1598</v>
      </c>
      <c r="Q98" s="289" t="s">
        <v>1480</v>
      </c>
      <c r="R98" s="351" t="s">
        <v>1481</v>
      </c>
      <c r="S98" s="48"/>
      <c r="T98" s="49"/>
      <c r="U98" s="48"/>
      <c r="V98" s="193">
        <v>49</v>
      </c>
      <c r="W98" s="348">
        <v>42440</v>
      </c>
      <c r="X98" s="352" t="s">
        <v>1983</v>
      </c>
      <c r="Y98" s="46" t="s">
        <v>1984</v>
      </c>
      <c r="Z98" s="55">
        <v>830031296</v>
      </c>
      <c r="AA98" s="51" t="s">
        <v>1565</v>
      </c>
      <c r="AB98" s="349">
        <v>57416</v>
      </c>
      <c r="AC98" s="348">
        <v>42440</v>
      </c>
      <c r="AD98" s="29"/>
      <c r="AE98" s="158">
        <v>161000000</v>
      </c>
      <c r="AF98" s="50"/>
      <c r="AG98" s="50"/>
      <c r="AH98" s="50">
        <f t="shared" si="67"/>
        <v>161000000</v>
      </c>
      <c r="AI98" s="158" t="s">
        <v>1989</v>
      </c>
      <c r="AJ98" s="158" t="s">
        <v>1990</v>
      </c>
      <c r="AK98" s="158" t="s">
        <v>67</v>
      </c>
      <c r="AL98" s="158" t="s">
        <v>1991</v>
      </c>
      <c r="AM98" s="348">
        <v>42440</v>
      </c>
      <c r="AN98" s="348">
        <v>42440</v>
      </c>
      <c r="AO98" s="348"/>
      <c r="AP98" s="348">
        <v>42735</v>
      </c>
      <c r="AQ98" s="29">
        <f t="shared" si="9"/>
        <v>295</v>
      </c>
      <c r="AR98" s="29"/>
      <c r="AS98" s="352"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5"/>
      <c r="CV98" s="84">
        <f t="shared" si="14"/>
        <v>-55.254237288135585</v>
      </c>
      <c r="CW98" s="86" t="e">
        <f t="shared" si="15"/>
        <v>#REF!</v>
      </c>
    </row>
    <row r="99" spans="1:126" s="52" customFormat="1" ht="53.25" hidden="1" customHeight="1" x14ac:dyDescent="0.25">
      <c r="A99" s="354" t="str">
        <f t="shared" si="76"/>
        <v>72</v>
      </c>
      <c r="B99" s="347" t="s">
        <v>1610</v>
      </c>
      <c r="C99" s="268" t="s">
        <v>2462</v>
      </c>
      <c r="D99" s="215" t="s">
        <v>1488</v>
      </c>
      <c r="E99" s="348">
        <v>42429</v>
      </c>
      <c r="F99" s="118" t="s">
        <v>1590</v>
      </c>
      <c r="G99" s="118" t="s">
        <v>1771</v>
      </c>
      <c r="H99" s="118"/>
      <c r="I99" s="352" t="s">
        <v>1972</v>
      </c>
      <c r="J99" s="207" t="s">
        <v>1867</v>
      </c>
      <c r="K99" s="349">
        <v>162</v>
      </c>
      <c r="L99" s="47" t="s">
        <v>1868</v>
      </c>
      <c r="M99" s="356" t="s">
        <v>1869</v>
      </c>
      <c r="N99" s="163">
        <v>52000000</v>
      </c>
      <c r="O99" s="350" t="s">
        <v>1870</v>
      </c>
      <c r="P99" s="351" t="s">
        <v>1871</v>
      </c>
      <c r="Q99" s="289" t="s">
        <v>1480</v>
      </c>
      <c r="R99" s="351" t="s">
        <v>1481</v>
      </c>
      <c r="S99" s="48"/>
      <c r="T99" s="49"/>
      <c r="U99" s="48"/>
      <c r="V99" s="193" t="s">
        <v>2177</v>
      </c>
      <c r="W99" s="348">
        <v>42482</v>
      </c>
      <c r="X99" s="352" t="s">
        <v>1866</v>
      </c>
      <c r="Y99" s="46" t="s">
        <v>2178</v>
      </c>
      <c r="Z99" s="55">
        <v>900170405</v>
      </c>
      <c r="AA99" s="51" t="s">
        <v>1806</v>
      </c>
      <c r="AB99" s="349"/>
      <c r="AC99" s="348">
        <v>86416</v>
      </c>
      <c r="AD99" s="88"/>
      <c r="AE99" s="74">
        <v>23286000</v>
      </c>
      <c r="AF99" s="50"/>
      <c r="AG99" s="50"/>
      <c r="AH99" s="50">
        <f t="shared" si="67"/>
        <v>23286000</v>
      </c>
      <c r="AI99" s="158"/>
      <c r="AJ99" s="158"/>
      <c r="AK99" s="158"/>
      <c r="AL99" s="158"/>
      <c r="AM99" s="348"/>
      <c r="AN99" s="348">
        <v>42482</v>
      </c>
      <c r="AO99" s="348"/>
      <c r="AP99" s="348">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5"/>
      <c r="CV99" s="84">
        <f t="shared" si="14"/>
        <v>-81.027667984189719</v>
      </c>
      <c r="CW99" s="86"/>
    </row>
    <row r="100" spans="1:126" s="52" customFormat="1" ht="38.25" hidden="1" x14ac:dyDescent="0.25">
      <c r="A100" s="354">
        <f t="shared" si="76"/>
        <v>6571</v>
      </c>
      <c r="B100" s="44" t="s">
        <v>2274</v>
      </c>
      <c r="C100" s="278" t="s">
        <v>2281</v>
      </c>
      <c r="D100" s="202" t="s">
        <v>1872</v>
      </c>
      <c r="E100" s="348">
        <v>42408</v>
      </c>
      <c r="F100" s="118" t="s">
        <v>1590</v>
      </c>
      <c r="G100" s="118" t="s">
        <v>1873</v>
      </c>
      <c r="H100" s="118"/>
      <c r="I100" s="352" t="s">
        <v>2257</v>
      </c>
      <c r="J100" s="353" t="s">
        <v>1874</v>
      </c>
      <c r="K100" s="349">
        <v>235</v>
      </c>
      <c r="L100" s="47">
        <v>841316</v>
      </c>
      <c r="M100" s="47" t="s">
        <v>1875</v>
      </c>
      <c r="N100" s="163">
        <v>45000000</v>
      </c>
      <c r="O100" s="350" t="s">
        <v>1876</v>
      </c>
      <c r="P100" s="351" t="s">
        <v>1877</v>
      </c>
      <c r="Q100" s="289" t="s">
        <v>1480</v>
      </c>
      <c r="R100" s="351" t="s">
        <v>1481</v>
      </c>
      <c r="S100" s="48"/>
      <c r="T100" s="49"/>
      <c r="U100" s="48"/>
      <c r="V100" s="193">
        <v>6571</v>
      </c>
      <c r="W100" s="348">
        <v>42408</v>
      </c>
      <c r="X100" s="352" t="s">
        <v>1866</v>
      </c>
      <c r="Y100" s="46" t="s">
        <v>1879</v>
      </c>
      <c r="Z100" s="55">
        <v>890903407</v>
      </c>
      <c r="AA100" s="51" t="s">
        <v>1839</v>
      </c>
      <c r="AB100" s="349">
        <v>37016</v>
      </c>
      <c r="AC100" s="348">
        <v>42408</v>
      </c>
      <c r="AD100" s="29"/>
      <c r="AE100" s="50">
        <v>41748343</v>
      </c>
      <c r="AF100" s="50"/>
      <c r="AG100" s="50"/>
      <c r="AH100" s="50">
        <f t="shared" si="67"/>
        <v>41748343</v>
      </c>
      <c r="AI100" s="158" t="s">
        <v>22</v>
      </c>
      <c r="AJ100" s="158" t="s">
        <v>67</v>
      </c>
      <c r="AK100" s="158" t="s">
        <v>67</v>
      </c>
      <c r="AL100" s="158" t="s">
        <v>67</v>
      </c>
      <c r="AM100" s="348" t="s">
        <v>67</v>
      </c>
      <c r="AN100" s="348">
        <v>42408</v>
      </c>
      <c r="AO100" s="348"/>
      <c r="AP100" s="348">
        <v>42468</v>
      </c>
      <c r="AQ100" s="29">
        <f t="shared" si="9"/>
        <v>60</v>
      </c>
      <c r="AR100" s="29"/>
      <c r="AS100" s="352"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806"/>
      <c r="CV100" s="84">
        <f t="shared" si="14"/>
        <v>-218.33333333333331</v>
      </c>
      <c r="CW100" s="86" t="e">
        <f t="shared" si="15"/>
        <v>#REF!</v>
      </c>
    </row>
    <row r="101" spans="1:126" s="52" customFormat="1" ht="38.25" hidden="1" x14ac:dyDescent="0.25">
      <c r="A101" s="354">
        <f t="shared" si="76"/>
        <v>6787</v>
      </c>
      <c r="B101" s="44" t="s">
        <v>2274</v>
      </c>
      <c r="C101" s="278" t="s">
        <v>2443</v>
      </c>
      <c r="D101" s="202" t="s">
        <v>1880</v>
      </c>
      <c r="E101" s="348">
        <v>42418</v>
      </c>
      <c r="F101" s="118" t="s">
        <v>1590</v>
      </c>
      <c r="G101" s="118" t="s">
        <v>1873</v>
      </c>
      <c r="H101" s="118"/>
      <c r="I101" s="121" t="s">
        <v>2250</v>
      </c>
      <c r="J101" s="46" t="s">
        <v>1881</v>
      </c>
      <c r="K101" s="349">
        <v>10</v>
      </c>
      <c r="L101" s="47" t="s">
        <v>2444</v>
      </c>
      <c r="M101" s="47" t="s">
        <v>2452</v>
      </c>
      <c r="N101" s="163">
        <v>23867319.460000001</v>
      </c>
      <c r="O101" s="350" t="s">
        <v>1882</v>
      </c>
      <c r="P101" s="351" t="s">
        <v>1531</v>
      </c>
      <c r="Q101" s="289" t="s">
        <v>1480</v>
      </c>
      <c r="R101" s="351" t="s">
        <v>1481</v>
      </c>
      <c r="S101" s="48"/>
      <c r="T101" s="49"/>
      <c r="U101" s="48"/>
      <c r="V101" s="193">
        <v>6787</v>
      </c>
      <c r="W101" s="348">
        <v>42419</v>
      </c>
      <c r="X101" s="352" t="s">
        <v>1484</v>
      </c>
      <c r="Y101" s="46" t="s">
        <v>2445</v>
      </c>
      <c r="Z101" s="55">
        <v>800058607</v>
      </c>
      <c r="AA101" s="51" t="s">
        <v>1806</v>
      </c>
      <c r="AB101" s="349">
        <v>45616</v>
      </c>
      <c r="AC101" s="348">
        <v>42419</v>
      </c>
      <c r="AD101" s="29"/>
      <c r="AE101" s="29">
        <v>23867319.460000001</v>
      </c>
      <c r="AF101" s="50"/>
      <c r="AG101" s="50"/>
      <c r="AH101" s="50">
        <f t="shared" si="67"/>
        <v>23867319.460000001</v>
      </c>
      <c r="AI101" s="158" t="s">
        <v>22</v>
      </c>
      <c r="AJ101" s="158" t="s">
        <v>67</v>
      </c>
      <c r="AK101" s="158" t="s">
        <v>67</v>
      </c>
      <c r="AL101" s="158" t="s">
        <v>67</v>
      </c>
      <c r="AM101" s="348" t="s">
        <v>67</v>
      </c>
      <c r="AN101" s="348">
        <v>42426</v>
      </c>
      <c r="AO101" s="348"/>
      <c r="AP101" s="348">
        <v>42735</v>
      </c>
      <c r="AQ101" s="29">
        <f t="shared" si="9"/>
        <v>309</v>
      </c>
      <c r="AR101" s="29"/>
      <c r="AS101" s="185" t="s">
        <v>1408</v>
      </c>
      <c r="AT101" s="291">
        <v>1087989085</v>
      </c>
      <c r="AU101" s="48"/>
      <c r="AV101" s="48"/>
      <c r="AW101" s="29"/>
      <c r="AX101" s="49"/>
      <c r="AY101" s="48"/>
      <c r="AZ101" s="29"/>
      <c r="BA101" s="47"/>
      <c r="BB101" s="351"/>
      <c r="BC101" s="29"/>
      <c r="BD101" s="29"/>
      <c r="BE101" s="48"/>
      <c r="BF101" s="29"/>
      <c r="BG101" s="97"/>
      <c r="BH101" s="97"/>
      <c r="BI101" s="50"/>
      <c r="BJ101" s="29"/>
      <c r="BK101" s="48"/>
      <c r="BL101" s="29"/>
      <c r="BM101" s="50">
        <f>+AF101</f>
        <v>0</v>
      </c>
      <c r="BN101" s="50">
        <f t="shared" si="10"/>
        <v>0</v>
      </c>
      <c r="BO101" s="50">
        <f>+AH101+BN101</f>
        <v>23867319.460000001</v>
      </c>
      <c r="BP101" s="351"/>
      <c r="BQ101" s="351"/>
      <c r="BR101" s="350"/>
      <c r="BS101" s="351"/>
      <c r="BT101" s="29"/>
      <c r="BU101" s="351"/>
      <c r="BV101" s="351"/>
      <c r="BW101" s="350"/>
      <c r="BX101" s="351"/>
      <c r="BY101" s="29"/>
      <c r="BZ101" s="92"/>
      <c r="CA101" s="92"/>
      <c r="CB101" s="351"/>
      <c r="CC101" s="351"/>
      <c r="CD101" s="351"/>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806"/>
      <c r="CV101" s="99">
        <f t="shared" si="14"/>
        <v>-48.220064724919091</v>
      </c>
      <c r="CW101" s="162" t="e">
        <f t="shared" si="15"/>
        <v>#REF!</v>
      </c>
    </row>
    <row r="102" spans="1:126" s="52" customFormat="1" ht="36.75" hidden="1" customHeight="1" x14ac:dyDescent="0.25">
      <c r="A102" s="354">
        <f t="shared" si="76"/>
        <v>6824</v>
      </c>
      <c r="B102" s="44" t="s">
        <v>2274</v>
      </c>
      <c r="C102" s="278" t="s">
        <v>2446</v>
      </c>
      <c r="D102" s="202" t="s">
        <v>1885</v>
      </c>
      <c r="E102" s="348">
        <v>42419</v>
      </c>
      <c r="F102" s="118" t="s">
        <v>1590</v>
      </c>
      <c r="G102" s="118" t="s">
        <v>1873</v>
      </c>
      <c r="H102" s="118"/>
      <c r="I102" s="352" t="s">
        <v>2257</v>
      </c>
      <c r="J102" s="353" t="s">
        <v>1884</v>
      </c>
      <c r="K102" s="354">
        <v>242</v>
      </c>
      <c r="L102" s="47">
        <v>84121600</v>
      </c>
      <c r="M102" s="185" t="s">
        <v>2451</v>
      </c>
      <c r="N102" s="163">
        <v>0</v>
      </c>
      <c r="O102" s="29">
        <v>0</v>
      </c>
      <c r="P102" s="29">
        <v>0</v>
      </c>
      <c r="Q102" s="289" t="s">
        <v>1480</v>
      </c>
      <c r="R102" s="351" t="s">
        <v>1481</v>
      </c>
      <c r="S102" s="48"/>
      <c r="T102" s="49"/>
      <c r="U102" s="48"/>
      <c r="V102" s="193">
        <v>6824</v>
      </c>
      <c r="W102" s="348">
        <v>42419</v>
      </c>
      <c r="X102" s="352" t="s">
        <v>1866</v>
      </c>
      <c r="Y102" s="46" t="s">
        <v>1886</v>
      </c>
      <c r="Z102" s="55">
        <v>860003020</v>
      </c>
      <c r="AA102" s="51" t="s">
        <v>1578</v>
      </c>
      <c r="AB102" s="349" t="s">
        <v>1464</v>
      </c>
      <c r="AC102" s="348"/>
      <c r="AD102" s="29"/>
      <c r="AE102" s="29">
        <v>0</v>
      </c>
      <c r="AF102" s="50"/>
      <c r="AG102" s="50"/>
      <c r="AH102" s="50">
        <f t="shared" si="67"/>
        <v>0</v>
      </c>
      <c r="AI102" s="158" t="s">
        <v>22</v>
      </c>
      <c r="AJ102" s="158" t="s">
        <v>67</v>
      </c>
      <c r="AK102" s="158" t="s">
        <v>67</v>
      </c>
      <c r="AL102" s="158" t="s">
        <v>67</v>
      </c>
      <c r="AM102" s="348" t="s">
        <v>67</v>
      </c>
      <c r="AN102" s="348">
        <v>42426</v>
      </c>
      <c r="AO102" s="348"/>
      <c r="AP102" s="348">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806"/>
      <c r="CV102" s="84">
        <f t="shared" si="14"/>
        <v>-28.326996197718628</v>
      </c>
      <c r="CW102" s="86" t="e">
        <f t="shared" si="15"/>
        <v>#REF!</v>
      </c>
    </row>
    <row r="103" spans="1:126" s="52" customFormat="1" ht="63.75" hidden="1" x14ac:dyDescent="0.25">
      <c r="A103" s="354">
        <f t="shared" si="76"/>
        <v>6659</v>
      </c>
      <c r="B103" s="44" t="s">
        <v>2274</v>
      </c>
      <c r="C103" s="278" t="s">
        <v>2457</v>
      </c>
      <c r="D103" s="202" t="s">
        <v>2449</v>
      </c>
      <c r="E103" s="348">
        <v>42412</v>
      </c>
      <c r="F103" s="118" t="s">
        <v>1590</v>
      </c>
      <c r="G103" s="118" t="s">
        <v>1873</v>
      </c>
      <c r="H103" s="118"/>
      <c r="I103" s="352" t="s">
        <v>1972</v>
      </c>
      <c r="J103" s="28" t="s">
        <v>2448</v>
      </c>
      <c r="K103" s="349">
        <v>51</v>
      </c>
      <c r="L103" s="47">
        <v>90121502</v>
      </c>
      <c r="M103" s="47" t="s">
        <v>2450</v>
      </c>
      <c r="N103" s="163">
        <v>1203000000</v>
      </c>
      <c r="O103" s="350" t="s">
        <v>2453</v>
      </c>
      <c r="P103" s="351" t="s">
        <v>2454</v>
      </c>
      <c r="Q103" s="289" t="s">
        <v>1480</v>
      </c>
      <c r="R103" s="351" t="s">
        <v>1481</v>
      </c>
      <c r="S103" s="48"/>
      <c r="T103" s="49"/>
      <c r="U103" s="48"/>
      <c r="V103" s="193">
        <v>6659</v>
      </c>
      <c r="W103" s="348">
        <v>42412</v>
      </c>
      <c r="X103" s="352" t="s">
        <v>1866</v>
      </c>
      <c r="Y103" s="46" t="s">
        <v>2455</v>
      </c>
      <c r="Z103" s="55">
        <v>800075003</v>
      </c>
      <c r="AA103" s="51" t="s">
        <v>1895</v>
      </c>
      <c r="AB103" s="349" t="s">
        <v>2456</v>
      </c>
      <c r="AC103" s="348">
        <v>42412</v>
      </c>
      <c r="AD103" s="29"/>
      <c r="AE103" s="29">
        <v>1203000000</v>
      </c>
      <c r="AF103" s="50"/>
      <c r="AG103" s="50"/>
      <c r="AH103" s="50">
        <f t="shared" si="67"/>
        <v>1203000000</v>
      </c>
      <c r="AI103" s="158" t="s">
        <v>22</v>
      </c>
      <c r="AJ103" s="158" t="s">
        <v>67</v>
      </c>
      <c r="AK103" s="158" t="s">
        <v>67</v>
      </c>
      <c r="AL103" s="158" t="s">
        <v>67</v>
      </c>
      <c r="AM103" s="348" t="s">
        <v>67</v>
      </c>
      <c r="AN103" s="348">
        <v>42412</v>
      </c>
      <c r="AO103" s="348"/>
      <c r="AP103" s="348">
        <v>42735</v>
      </c>
      <c r="AQ103" s="29">
        <f t="shared" si="9"/>
        <v>323</v>
      </c>
      <c r="AR103" s="29"/>
      <c r="AS103" s="352"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806"/>
      <c r="CV103" s="84">
        <f t="shared" si="14"/>
        <v>-41.795665634674926</v>
      </c>
      <c r="CW103" s="86" t="e">
        <f t="shared" si="15"/>
        <v>#REF!</v>
      </c>
    </row>
    <row r="104" spans="1:126" s="52" customFormat="1" ht="63.75" hidden="1" x14ac:dyDescent="0.25">
      <c r="A104" s="354">
        <f t="shared" si="76"/>
        <v>6905</v>
      </c>
      <c r="B104" s="44" t="s">
        <v>2274</v>
      </c>
      <c r="C104" s="278" t="s">
        <v>2461</v>
      </c>
      <c r="D104" s="202" t="s">
        <v>1887</v>
      </c>
      <c r="E104" s="348">
        <v>42416</v>
      </c>
      <c r="F104" s="118" t="s">
        <v>1590</v>
      </c>
      <c r="G104" s="118" t="s">
        <v>1873</v>
      </c>
      <c r="H104" s="118"/>
      <c r="I104" s="121" t="s">
        <v>2250</v>
      </c>
      <c r="J104" s="28" t="s">
        <v>2458</v>
      </c>
      <c r="K104" s="349">
        <v>17</v>
      </c>
      <c r="L104" s="47">
        <v>81112501</v>
      </c>
      <c r="M104" s="28" t="s">
        <v>2459</v>
      </c>
      <c r="N104" s="163">
        <v>27106823.449999999</v>
      </c>
      <c r="O104" s="350" t="s">
        <v>2460</v>
      </c>
      <c r="P104" s="351" t="s">
        <v>1531</v>
      </c>
      <c r="Q104" s="289" t="s">
        <v>1480</v>
      </c>
      <c r="R104" s="351" t="s">
        <v>1481</v>
      </c>
      <c r="S104" s="48"/>
      <c r="T104" s="49"/>
      <c r="U104" s="48"/>
      <c r="V104" s="193">
        <v>6905</v>
      </c>
      <c r="W104" s="348">
        <v>42416</v>
      </c>
      <c r="X104" s="352" t="s">
        <v>1484</v>
      </c>
      <c r="Y104" s="46" t="s">
        <v>2445</v>
      </c>
      <c r="Z104" s="55">
        <v>800058607</v>
      </c>
      <c r="AA104" s="51" t="s">
        <v>1806</v>
      </c>
      <c r="AB104" s="349">
        <v>47016</v>
      </c>
      <c r="AC104" s="348">
        <v>42424</v>
      </c>
      <c r="AD104" s="29"/>
      <c r="AE104" s="29">
        <v>27106823.449999999</v>
      </c>
      <c r="AF104" s="50"/>
      <c r="AG104" s="50"/>
      <c r="AH104" s="50">
        <f t="shared" si="67"/>
        <v>27106823.449999999</v>
      </c>
      <c r="AI104" s="158" t="s">
        <v>22</v>
      </c>
      <c r="AJ104" s="158" t="s">
        <v>67</v>
      </c>
      <c r="AK104" s="158" t="s">
        <v>67</v>
      </c>
      <c r="AL104" s="158" t="s">
        <v>67</v>
      </c>
      <c r="AM104" s="348" t="s">
        <v>67</v>
      </c>
      <c r="AN104" s="348">
        <v>42424</v>
      </c>
      <c r="AO104" s="348"/>
      <c r="AP104" s="348">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5"/>
      <c r="CV104" s="84">
        <f t="shared" si="14"/>
        <v>-420</v>
      </c>
      <c r="CW104" s="86"/>
    </row>
    <row r="105" spans="1:126" s="52" customFormat="1" ht="63.75" hidden="1" x14ac:dyDescent="0.25">
      <c r="A105" s="354" t="str">
        <f t="shared" si="76"/>
        <v>64</v>
      </c>
      <c r="B105" s="347" t="s">
        <v>1888</v>
      </c>
      <c r="C105" s="278" t="s">
        <v>1918</v>
      </c>
      <c r="D105" s="202">
        <v>5</v>
      </c>
      <c r="E105" s="348">
        <v>42418</v>
      </c>
      <c r="F105" s="118" t="s">
        <v>1590</v>
      </c>
      <c r="G105" s="118" t="s">
        <v>1591</v>
      </c>
      <c r="H105" s="118"/>
      <c r="I105" s="352" t="s">
        <v>2257</v>
      </c>
      <c r="J105" s="207" t="s">
        <v>1914</v>
      </c>
      <c r="K105" s="349">
        <v>123</v>
      </c>
      <c r="L105" s="47">
        <v>721015</v>
      </c>
      <c r="M105" s="47" t="s">
        <v>1915</v>
      </c>
      <c r="N105" s="163">
        <v>110000000</v>
      </c>
      <c r="O105" s="350" t="s">
        <v>1916</v>
      </c>
      <c r="P105" s="351" t="s">
        <v>1917</v>
      </c>
      <c r="Q105" s="289" t="s">
        <v>1480</v>
      </c>
      <c r="R105" s="351" t="s">
        <v>1481</v>
      </c>
      <c r="S105" s="48"/>
      <c r="T105" s="49"/>
      <c r="U105" s="48"/>
      <c r="V105" s="193" t="s">
        <v>2188</v>
      </c>
      <c r="W105" s="348">
        <v>42473</v>
      </c>
      <c r="X105" s="352" t="s">
        <v>1866</v>
      </c>
      <c r="Y105" s="46" t="s">
        <v>2189</v>
      </c>
      <c r="Z105" s="55">
        <v>900109122</v>
      </c>
      <c r="AA105" s="51" t="s">
        <v>2065</v>
      </c>
      <c r="AB105" s="349">
        <v>81216</v>
      </c>
      <c r="AC105" s="348">
        <v>42473</v>
      </c>
      <c r="AD105" s="88"/>
      <c r="AE105" s="163">
        <v>110000000</v>
      </c>
      <c r="AF105" s="50"/>
      <c r="AG105" s="50"/>
      <c r="AH105" s="50">
        <f t="shared" si="67"/>
        <v>110000000</v>
      </c>
      <c r="AI105" s="158" t="s">
        <v>2463</v>
      </c>
      <c r="AJ105" s="158" t="s">
        <v>2464</v>
      </c>
      <c r="AK105" s="158" t="s">
        <v>2465</v>
      </c>
      <c r="AL105" s="158" t="s">
        <v>2466</v>
      </c>
      <c r="AM105" s="348">
        <v>42475</v>
      </c>
      <c r="AN105" s="348">
        <v>42475</v>
      </c>
      <c r="AO105" s="348"/>
      <c r="AP105" s="348">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806"/>
      <c r="CV105" s="84">
        <f t="shared" si="14"/>
        <v>-76.447876447876453</v>
      </c>
      <c r="CW105" s="86" t="e">
        <f t="shared" ref="CW105" si="108">+CL105</f>
        <v>#REF!</v>
      </c>
    </row>
    <row r="106" spans="1:126" ht="51" hidden="1" x14ac:dyDescent="0.25">
      <c r="A106" s="354">
        <f t="shared" si="76"/>
        <v>67</v>
      </c>
      <c r="B106" s="279" t="s">
        <v>1609</v>
      </c>
      <c r="C106" s="279" t="s">
        <v>1992</v>
      </c>
      <c r="D106" s="226">
        <v>6</v>
      </c>
      <c r="E106" s="348">
        <v>42425</v>
      </c>
      <c r="F106" s="352" t="s">
        <v>1590</v>
      </c>
      <c r="G106" s="352" t="s">
        <v>1591</v>
      </c>
      <c r="H106" s="352"/>
      <c r="I106" s="352" t="s">
        <v>2257</v>
      </c>
      <c r="J106" s="28" t="s">
        <v>1993</v>
      </c>
      <c r="K106" s="349">
        <v>124</v>
      </c>
      <c r="L106" s="47" t="s">
        <v>2182</v>
      </c>
      <c r="M106" s="47" t="s">
        <v>1994</v>
      </c>
      <c r="N106" s="218">
        <v>99064796</v>
      </c>
      <c r="O106" s="76" t="s">
        <v>1995</v>
      </c>
      <c r="P106" s="92" t="s">
        <v>1647</v>
      </c>
      <c r="Q106" s="219" t="s">
        <v>1480</v>
      </c>
      <c r="R106" s="351" t="s">
        <v>1481</v>
      </c>
      <c r="S106" s="53"/>
      <c r="T106" s="76"/>
      <c r="U106" s="53"/>
      <c r="V106" s="193">
        <v>67</v>
      </c>
      <c r="W106" s="348">
        <v>42478</v>
      </c>
      <c r="X106" s="352" t="s">
        <v>1866</v>
      </c>
      <c r="Y106" s="46" t="s">
        <v>2184</v>
      </c>
      <c r="Z106" s="55">
        <v>830108265</v>
      </c>
      <c r="AA106" s="51" t="s">
        <v>1578</v>
      </c>
      <c r="AB106" s="354">
        <v>83816</v>
      </c>
      <c r="AC106" s="92"/>
      <c r="AD106" s="50"/>
      <c r="AE106" s="74">
        <v>99064796</v>
      </c>
      <c r="AF106" s="50"/>
      <c r="AG106" s="50"/>
      <c r="AH106" s="50">
        <f t="shared" si="67"/>
        <v>99064796</v>
      </c>
      <c r="AI106" s="158" t="s">
        <v>2467</v>
      </c>
      <c r="AJ106" s="158" t="s">
        <v>2468</v>
      </c>
      <c r="AK106" s="158" t="s">
        <v>2469</v>
      </c>
      <c r="AL106" s="158" t="s">
        <v>1991</v>
      </c>
      <c r="AM106" s="348">
        <v>42478</v>
      </c>
      <c r="AN106" s="348">
        <v>42486</v>
      </c>
      <c r="AO106" s="348"/>
      <c r="AP106" s="348">
        <v>42735</v>
      </c>
      <c r="AQ106" s="29">
        <f>AP106-AN106</f>
        <v>249</v>
      </c>
      <c r="AR106" s="53"/>
      <c r="AS106" s="352"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806"/>
      <c r="CV106" s="50"/>
      <c r="CW106" s="221"/>
      <c r="DV106" s="222"/>
    </row>
    <row r="107" spans="1:126" s="52" customFormat="1" ht="76.5" hidden="1" x14ac:dyDescent="0.25">
      <c r="A107" s="354">
        <f t="shared" si="76"/>
        <v>73</v>
      </c>
      <c r="B107" s="347" t="s">
        <v>1888</v>
      </c>
      <c r="C107" s="278" t="s">
        <v>1923</v>
      </c>
      <c r="D107" s="235">
        <v>7</v>
      </c>
      <c r="E107" s="348">
        <v>42429</v>
      </c>
      <c r="F107" s="118" t="s">
        <v>1590</v>
      </c>
      <c r="G107" s="118" t="s">
        <v>1591</v>
      </c>
      <c r="H107" s="118"/>
      <c r="I107" s="121" t="s">
        <v>2250</v>
      </c>
      <c r="J107" s="207" t="s">
        <v>1924</v>
      </c>
      <c r="K107" s="349">
        <v>18</v>
      </c>
      <c r="L107" s="47" t="s">
        <v>1926</v>
      </c>
      <c r="M107" s="47" t="s">
        <v>1925</v>
      </c>
      <c r="N107" s="163">
        <v>549402759</v>
      </c>
      <c r="O107" s="350" t="s">
        <v>1927</v>
      </c>
      <c r="P107" s="351" t="s">
        <v>1531</v>
      </c>
      <c r="Q107" s="289" t="s">
        <v>1480</v>
      </c>
      <c r="R107" s="351" t="s">
        <v>1481</v>
      </c>
      <c r="S107" s="48"/>
      <c r="T107" s="49"/>
      <c r="U107" s="48"/>
      <c r="V107" s="193">
        <v>73</v>
      </c>
      <c r="W107" s="348">
        <v>42486</v>
      </c>
      <c r="X107" s="352" t="s">
        <v>1484</v>
      </c>
      <c r="Y107" s="46" t="s">
        <v>2175</v>
      </c>
      <c r="Z107" s="55">
        <v>830500329</v>
      </c>
      <c r="AA107" s="51" t="s">
        <v>1729</v>
      </c>
      <c r="AB107" s="349">
        <v>91716</v>
      </c>
      <c r="AC107" s="348"/>
      <c r="AD107" s="88"/>
      <c r="AE107" s="163">
        <v>549327329</v>
      </c>
      <c r="AF107" s="50"/>
      <c r="AG107" s="50"/>
      <c r="AH107" s="50">
        <f t="shared" si="67"/>
        <v>549327329</v>
      </c>
      <c r="AI107" s="158" t="s">
        <v>2470</v>
      </c>
      <c r="AJ107" s="158" t="s">
        <v>2471</v>
      </c>
      <c r="AK107" s="158" t="s">
        <v>2472</v>
      </c>
      <c r="AL107" s="158" t="s">
        <v>1461</v>
      </c>
      <c r="AM107" s="348">
        <v>42492</v>
      </c>
      <c r="AN107" s="348">
        <v>42492</v>
      </c>
      <c r="AO107" s="348"/>
      <c r="AP107" s="348">
        <v>42551</v>
      </c>
      <c r="AQ107" s="29">
        <f t="shared" ref="AQ107" si="109">AP107-AN107</f>
        <v>59</v>
      </c>
      <c r="AR107" s="29"/>
      <c r="AS107" s="352"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806"/>
      <c r="CV107" s="84">
        <f t="shared" ref="CV107" si="115">+CT107</f>
        <v>-364.40677966101697</v>
      </c>
      <c r="CW107" s="86" t="e">
        <f t="shared" ref="CW107" si="116">+CL107</f>
        <v>#REF!</v>
      </c>
    </row>
    <row r="108" spans="1:126" s="52" customFormat="1" ht="63.75" hidden="1" x14ac:dyDescent="0.25">
      <c r="A108" s="354">
        <f t="shared" si="76"/>
        <v>81</v>
      </c>
      <c r="B108" s="347" t="s">
        <v>1489</v>
      </c>
      <c r="C108" s="278" t="s">
        <v>1940</v>
      </c>
      <c r="D108" s="215" t="s">
        <v>1883</v>
      </c>
      <c r="E108" s="348">
        <v>42445</v>
      </c>
      <c r="F108" s="118" t="s">
        <v>1590</v>
      </c>
      <c r="G108" s="118" t="s">
        <v>1591</v>
      </c>
      <c r="H108" s="118"/>
      <c r="I108" s="121" t="s">
        <v>2250</v>
      </c>
      <c r="J108" s="46" t="s">
        <v>1941</v>
      </c>
      <c r="K108" s="354">
        <v>16</v>
      </c>
      <c r="L108" s="47" t="s">
        <v>1942</v>
      </c>
      <c r="M108" s="352" t="s">
        <v>1943</v>
      </c>
      <c r="N108" s="163">
        <v>216675000</v>
      </c>
      <c r="O108" s="350" t="s">
        <v>1944</v>
      </c>
      <c r="P108" s="351" t="s">
        <v>1531</v>
      </c>
      <c r="Q108" s="289" t="s">
        <v>1480</v>
      </c>
      <c r="R108" s="351" t="s">
        <v>1481</v>
      </c>
      <c r="S108" s="48"/>
      <c r="T108" s="49"/>
      <c r="U108" s="48"/>
      <c r="V108" s="193">
        <v>81</v>
      </c>
      <c r="W108" s="348">
        <v>42500</v>
      </c>
      <c r="X108" s="352" t="s">
        <v>1866</v>
      </c>
      <c r="Y108" s="46" t="s">
        <v>2294</v>
      </c>
      <c r="Z108" s="55">
        <v>9009673303</v>
      </c>
      <c r="AA108" s="51" t="s">
        <v>1578</v>
      </c>
      <c r="AB108" s="349">
        <v>98016</v>
      </c>
      <c r="AC108" s="348"/>
      <c r="AD108" s="29"/>
      <c r="AE108" s="158">
        <v>215264000</v>
      </c>
      <c r="AF108" s="50"/>
      <c r="AG108" s="50"/>
      <c r="AH108" s="50">
        <f t="shared" si="67"/>
        <v>215264000</v>
      </c>
      <c r="AI108" s="158" t="s">
        <v>2255</v>
      </c>
      <c r="AJ108" s="158" t="s">
        <v>2335</v>
      </c>
      <c r="AK108" s="158" t="s">
        <v>2336</v>
      </c>
      <c r="AL108" s="158" t="s">
        <v>2071</v>
      </c>
      <c r="AM108" s="348">
        <v>42502</v>
      </c>
      <c r="AN108" s="348"/>
      <c r="AO108" s="348"/>
      <c r="AP108" s="348">
        <v>42735</v>
      </c>
      <c r="AQ108" s="29">
        <f t="shared" si="9"/>
        <v>42735</v>
      </c>
      <c r="AR108" s="29"/>
      <c r="AS108" s="185" t="s">
        <v>1408</v>
      </c>
      <c r="AT108" s="291">
        <v>1087989085</v>
      </c>
      <c r="AU108" s="48"/>
      <c r="AV108" s="48"/>
      <c r="AW108" s="29"/>
      <c r="AX108" s="166"/>
      <c r="AY108" s="48"/>
      <c r="AZ108" s="29"/>
      <c r="BA108" s="47"/>
      <c r="BB108" s="351"/>
      <c r="BC108" s="29"/>
      <c r="BD108" s="29"/>
      <c r="BE108" s="48"/>
      <c r="BF108" s="29"/>
      <c r="BG108" s="97"/>
      <c r="BH108" s="97"/>
      <c r="BI108" s="50"/>
      <c r="BJ108" s="29"/>
      <c r="BK108" s="48"/>
      <c r="BL108" s="29"/>
      <c r="BM108" s="50">
        <f>+AF108</f>
        <v>0</v>
      </c>
      <c r="BN108" s="50">
        <f t="shared" si="10"/>
        <v>0</v>
      </c>
      <c r="BO108" s="50">
        <f>+AH108+BN108</f>
        <v>215264000</v>
      </c>
      <c r="BP108" s="351"/>
      <c r="BQ108" s="351"/>
      <c r="BR108" s="350"/>
      <c r="BS108" s="351"/>
      <c r="BT108" s="29"/>
      <c r="BU108" s="29"/>
      <c r="BV108" s="351"/>
      <c r="BW108" s="351"/>
      <c r="BX108" s="351"/>
      <c r="BY108" s="29"/>
      <c r="BZ108" s="92"/>
      <c r="CA108" s="92"/>
      <c r="CB108" s="351"/>
      <c r="CC108" s="351"/>
      <c r="CD108" s="351"/>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5"/>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4">
        <f t="shared" si="76"/>
        <v>86</v>
      </c>
      <c r="B110" s="347" t="s">
        <v>1489</v>
      </c>
      <c r="C110" s="279" t="s">
        <v>2075</v>
      </c>
      <c r="D110" s="212">
        <v>10</v>
      </c>
      <c r="E110" s="348">
        <v>42460</v>
      </c>
      <c r="F110" s="118" t="s">
        <v>1590</v>
      </c>
      <c r="G110" s="118" t="s">
        <v>1591</v>
      </c>
      <c r="H110" s="118"/>
      <c r="I110" s="121" t="s">
        <v>2250</v>
      </c>
      <c r="J110" s="353" t="s">
        <v>2076</v>
      </c>
      <c r="K110" s="349">
        <v>26</v>
      </c>
      <c r="L110" s="47" t="s">
        <v>2077</v>
      </c>
      <c r="M110" s="47" t="s">
        <v>2078</v>
      </c>
      <c r="N110" s="163">
        <v>117000000</v>
      </c>
      <c r="O110" s="350" t="s">
        <v>2079</v>
      </c>
      <c r="P110" s="351">
        <v>42458</v>
      </c>
      <c r="Q110" s="289" t="s">
        <v>1480</v>
      </c>
      <c r="R110" s="351" t="s">
        <v>1481</v>
      </c>
      <c r="S110" s="48"/>
      <c r="T110" s="49"/>
      <c r="U110" s="48"/>
      <c r="V110" s="193">
        <v>86</v>
      </c>
      <c r="W110" s="348">
        <v>42517</v>
      </c>
      <c r="X110" s="352" t="s">
        <v>1866</v>
      </c>
      <c r="Y110" s="46" t="s">
        <v>2332</v>
      </c>
      <c r="Z110" s="271">
        <v>800122811</v>
      </c>
      <c r="AA110" s="51" t="s">
        <v>1806</v>
      </c>
      <c r="AB110" s="349">
        <v>113116</v>
      </c>
      <c r="AC110" s="348" t="s">
        <v>2333</v>
      </c>
      <c r="AD110" s="29"/>
      <c r="AE110" s="272">
        <v>114924032</v>
      </c>
      <c r="AF110" s="50"/>
      <c r="AG110" s="50"/>
      <c r="AH110" s="50">
        <f t="shared" ref="AH110:AH150" si="117">+AE110+AF110</f>
        <v>114924032</v>
      </c>
      <c r="AI110" s="158" t="s">
        <v>2080</v>
      </c>
      <c r="AJ110" s="89" t="s">
        <v>2081</v>
      </c>
      <c r="AK110" s="348" t="s">
        <v>2082</v>
      </c>
      <c r="AL110" s="348" t="s">
        <v>2473</v>
      </c>
      <c r="AM110" s="348">
        <v>42522</v>
      </c>
      <c r="AN110" s="348">
        <v>42481</v>
      </c>
      <c r="AO110" s="348"/>
      <c r="AP110" s="348">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5"/>
      <c r="CV110" s="84">
        <f t="shared" ref="CV110" si="124">+CT110</f>
        <v>-85.714285714285708</v>
      </c>
      <c r="CW110" s="86" t="e">
        <f t="shared" ref="CW110" si="125">+CL110</f>
        <v>#REF!</v>
      </c>
    </row>
    <row r="111" spans="1:126" ht="36.75" hidden="1" customHeight="1" x14ac:dyDescent="0.25">
      <c r="A111" s="354">
        <f t="shared" si="76"/>
        <v>87</v>
      </c>
      <c r="B111" s="279" t="s">
        <v>1609</v>
      </c>
      <c r="C111" s="279" t="s">
        <v>2046</v>
      </c>
      <c r="D111" s="226">
        <v>11</v>
      </c>
      <c r="E111" s="348">
        <v>42459</v>
      </c>
      <c r="F111" s="352" t="s">
        <v>1590</v>
      </c>
      <c r="G111" s="352" t="s">
        <v>1591</v>
      </c>
      <c r="H111" s="352"/>
      <c r="I111" s="121" t="s">
        <v>2250</v>
      </c>
      <c r="J111" s="28" t="s">
        <v>2047</v>
      </c>
      <c r="K111" s="349">
        <v>27</v>
      </c>
      <c r="L111" s="47">
        <v>321016</v>
      </c>
      <c r="M111" s="47" t="s">
        <v>2048</v>
      </c>
      <c r="N111" s="218">
        <v>56452825</v>
      </c>
      <c r="O111" s="76" t="s">
        <v>2049</v>
      </c>
      <c r="P111" s="92" t="s">
        <v>1531</v>
      </c>
      <c r="Q111" s="289" t="s">
        <v>1480</v>
      </c>
      <c r="R111" s="351" t="s">
        <v>1481</v>
      </c>
      <c r="S111" s="53"/>
      <c r="T111" s="76"/>
      <c r="U111" s="53"/>
      <c r="V111" s="193">
        <v>87</v>
      </c>
      <c r="W111" s="348">
        <v>42521</v>
      </c>
      <c r="X111" s="352" t="s">
        <v>1866</v>
      </c>
      <c r="Y111" s="46" t="s">
        <v>2337</v>
      </c>
      <c r="Z111" s="55">
        <v>800153993</v>
      </c>
      <c r="AA111" s="51" t="s">
        <v>1565</v>
      </c>
      <c r="AB111" s="354">
        <v>113516</v>
      </c>
      <c r="AC111" s="348">
        <v>42522</v>
      </c>
      <c r="AD111" s="50"/>
      <c r="AE111" s="74">
        <v>51901466</v>
      </c>
      <c r="AF111" s="50"/>
      <c r="AG111" s="50"/>
      <c r="AH111" s="50">
        <f t="shared" si="117"/>
        <v>51901466</v>
      </c>
      <c r="AI111" s="158" t="s">
        <v>2474</v>
      </c>
      <c r="AJ111" s="158" t="s">
        <v>2335</v>
      </c>
      <c r="AK111" s="158" t="s">
        <v>67</v>
      </c>
      <c r="AL111" s="158" t="s">
        <v>67</v>
      </c>
      <c r="AM111" s="348" t="s">
        <v>67</v>
      </c>
      <c r="AN111" s="348">
        <v>42522</v>
      </c>
      <c r="AO111" s="348"/>
      <c r="AP111" s="348">
        <v>42735</v>
      </c>
      <c r="AQ111" s="29">
        <f t="shared" si="9"/>
        <v>213</v>
      </c>
      <c r="AR111" s="53"/>
      <c r="AS111" s="352"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4">
        <f t="shared" si="76"/>
        <v>7263</v>
      </c>
      <c r="B112" s="347" t="s">
        <v>2094</v>
      </c>
      <c r="C112" s="278" t="s">
        <v>2095</v>
      </c>
      <c r="D112" s="215" t="s">
        <v>2096</v>
      </c>
      <c r="E112" s="348">
        <v>42440</v>
      </c>
      <c r="F112" s="352" t="s">
        <v>1590</v>
      </c>
      <c r="G112" s="118" t="s">
        <v>1873</v>
      </c>
      <c r="H112" s="118"/>
      <c r="I112" s="352" t="s">
        <v>1972</v>
      </c>
      <c r="J112" s="353" t="s">
        <v>2097</v>
      </c>
      <c r="K112" s="349" t="s">
        <v>2098</v>
      </c>
      <c r="L112" s="47">
        <v>91111703</v>
      </c>
      <c r="M112" s="185" t="s">
        <v>2099</v>
      </c>
      <c r="N112" s="163">
        <v>4485922</v>
      </c>
      <c r="O112" s="29" t="s">
        <v>2580</v>
      </c>
      <c r="P112" s="29" t="s">
        <v>1939</v>
      </c>
      <c r="Q112" s="289" t="s">
        <v>1480</v>
      </c>
      <c r="R112" s="351" t="s">
        <v>1481</v>
      </c>
      <c r="S112" s="48"/>
      <c r="T112" s="49"/>
      <c r="U112" s="48"/>
      <c r="V112" s="193">
        <v>7263</v>
      </c>
      <c r="W112" s="348">
        <v>42440</v>
      </c>
      <c r="X112" s="352" t="s">
        <v>1866</v>
      </c>
      <c r="Y112" s="46" t="s">
        <v>2100</v>
      </c>
      <c r="Z112" s="55">
        <v>4137729</v>
      </c>
      <c r="AA112" s="51" t="s">
        <v>1729</v>
      </c>
      <c r="AB112" s="349">
        <v>57716</v>
      </c>
      <c r="AC112" s="348">
        <v>42440</v>
      </c>
      <c r="AD112" s="29"/>
      <c r="AE112" s="29">
        <v>4485922</v>
      </c>
      <c r="AF112" s="50"/>
      <c r="AG112" s="50"/>
      <c r="AH112" s="50">
        <f t="shared" si="117"/>
        <v>4485922</v>
      </c>
      <c r="AI112" s="158" t="s">
        <v>22</v>
      </c>
      <c r="AJ112" s="158" t="s">
        <v>67</v>
      </c>
      <c r="AK112" s="158" t="s">
        <v>67</v>
      </c>
      <c r="AL112" s="158" t="s">
        <v>67</v>
      </c>
      <c r="AM112" s="348" t="s">
        <v>67</v>
      </c>
      <c r="AN112" s="348">
        <v>42440</v>
      </c>
      <c r="AO112" s="348"/>
      <c r="AP112" s="348">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4">
        <f t="shared" si="76"/>
        <v>7264</v>
      </c>
      <c r="B113" s="347" t="s">
        <v>2094</v>
      </c>
      <c r="C113" s="278" t="s">
        <v>2101</v>
      </c>
      <c r="D113" s="235" t="s">
        <v>2102</v>
      </c>
      <c r="E113" s="348">
        <v>42440</v>
      </c>
      <c r="F113" s="352" t="s">
        <v>1590</v>
      </c>
      <c r="G113" s="118" t="s">
        <v>1873</v>
      </c>
      <c r="H113" s="118"/>
      <c r="I113" s="352" t="s">
        <v>1972</v>
      </c>
      <c r="J113" s="353" t="s">
        <v>2097</v>
      </c>
      <c r="K113" s="349" t="s">
        <v>2098</v>
      </c>
      <c r="L113" s="47">
        <v>91111703</v>
      </c>
      <c r="M113" s="185" t="s">
        <v>2099</v>
      </c>
      <c r="N113" s="163">
        <v>730800</v>
      </c>
      <c r="O113" s="29" t="s">
        <v>2581</v>
      </c>
      <c r="P113" s="29" t="s">
        <v>1939</v>
      </c>
      <c r="Q113" s="289" t="s">
        <v>1480</v>
      </c>
      <c r="R113" s="351" t="s">
        <v>1481</v>
      </c>
      <c r="S113" s="48"/>
      <c r="T113" s="49"/>
      <c r="U113" s="48"/>
      <c r="V113" s="193">
        <v>7264</v>
      </c>
      <c r="W113" s="348">
        <v>42440</v>
      </c>
      <c r="X113" s="352" t="s">
        <v>1866</v>
      </c>
      <c r="Y113" s="46" t="s">
        <v>2103</v>
      </c>
      <c r="Z113" s="55">
        <v>805022296</v>
      </c>
      <c r="AA113" s="51" t="s">
        <v>1883</v>
      </c>
      <c r="AB113" s="349">
        <v>57816</v>
      </c>
      <c r="AC113" s="348">
        <v>42440</v>
      </c>
      <c r="AD113" s="29"/>
      <c r="AE113" s="29">
        <v>730800</v>
      </c>
      <c r="AF113" s="50"/>
      <c r="AG113" s="50"/>
      <c r="AH113" s="50">
        <f t="shared" si="117"/>
        <v>730800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7265</v>
      </c>
      <c r="B114" s="347" t="s">
        <v>2094</v>
      </c>
      <c r="C114" s="278" t="s">
        <v>2104</v>
      </c>
      <c r="D114" s="235">
        <v>14864</v>
      </c>
      <c r="E114" s="348">
        <v>42440</v>
      </c>
      <c r="F114" s="352" t="s">
        <v>1590</v>
      </c>
      <c r="G114" s="118" t="s">
        <v>1873</v>
      </c>
      <c r="H114" s="118"/>
      <c r="I114" s="352" t="s">
        <v>1972</v>
      </c>
      <c r="J114" s="353" t="s">
        <v>2097</v>
      </c>
      <c r="K114" s="349" t="s">
        <v>2098</v>
      </c>
      <c r="L114" s="47">
        <v>91111703</v>
      </c>
      <c r="M114" s="185" t="s">
        <v>2099</v>
      </c>
      <c r="N114" s="163">
        <v>556800</v>
      </c>
      <c r="O114" s="172">
        <v>17816</v>
      </c>
      <c r="P114" s="29" t="s">
        <v>1939</v>
      </c>
      <c r="Q114" s="289" t="s">
        <v>1480</v>
      </c>
      <c r="R114" s="351" t="s">
        <v>1481</v>
      </c>
      <c r="S114" s="48"/>
      <c r="T114" s="49"/>
      <c r="U114" s="48"/>
      <c r="V114" s="193">
        <v>7265</v>
      </c>
      <c r="W114" s="348">
        <v>42440</v>
      </c>
      <c r="X114" s="352" t="s">
        <v>1866</v>
      </c>
      <c r="Y114" s="46" t="s">
        <v>2103</v>
      </c>
      <c r="Z114" s="55">
        <v>805022296</v>
      </c>
      <c r="AA114" s="51" t="s">
        <v>1883</v>
      </c>
      <c r="AB114" s="349">
        <v>57916</v>
      </c>
      <c r="AC114" s="348">
        <v>42440</v>
      </c>
      <c r="AD114" s="29"/>
      <c r="AE114" s="29">
        <v>556800</v>
      </c>
      <c r="AF114" s="50"/>
      <c r="AG114" s="50"/>
      <c r="AH114" s="50">
        <f t="shared" si="117"/>
        <v>556800</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7266</v>
      </c>
      <c r="B115" s="347" t="s">
        <v>2094</v>
      </c>
      <c r="C115" s="278" t="s">
        <v>2105</v>
      </c>
      <c r="D115" s="235">
        <v>14863</v>
      </c>
      <c r="E115" s="348">
        <v>42440</v>
      </c>
      <c r="F115" s="352" t="s">
        <v>1590</v>
      </c>
      <c r="G115" s="118" t="s">
        <v>1873</v>
      </c>
      <c r="H115" s="118"/>
      <c r="I115" s="352" t="s">
        <v>1972</v>
      </c>
      <c r="J115" s="353" t="s">
        <v>2097</v>
      </c>
      <c r="K115" s="349" t="s">
        <v>2098</v>
      </c>
      <c r="L115" s="47">
        <v>91111703</v>
      </c>
      <c r="M115" s="185" t="s">
        <v>2099</v>
      </c>
      <c r="N115" s="163">
        <v>1448701</v>
      </c>
      <c r="O115" s="172">
        <v>17816</v>
      </c>
      <c r="P115" s="29" t="s">
        <v>1939</v>
      </c>
      <c r="Q115" s="289" t="s">
        <v>1480</v>
      </c>
      <c r="R115" s="351" t="s">
        <v>1481</v>
      </c>
      <c r="S115" s="48"/>
      <c r="T115" s="49"/>
      <c r="U115" s="48"/>
      <c r="V115" s="193">
        <v>7266</v>
      </c>
      <c r="W115" s="348">
        <v>42440</v>
      </c>
      <c r="X115" s="352" t="s">
        <v>1866</v>
      </c>
      <c r="Y115" s="46" t="s">
        <v>2100</v>
      </c>
      <c r="Z115" s="55">
        <v>4137729</v>
      </c>
      <c r="AA115" s="51" t="s">
        <v>1729</v>
      </c>
      <c r="AB115" s="349">
        <v>58116</v>
      </c>
      <c r="AC115" s="348">
        <v>42440</v>
      </c>
      <c r="AD115" s="29"/>
      <c r="AE115" s="29">
        <v>1448701</v>
      </c>
      <c r="AF115" s="50"/>
      <c r="AG115" s="50"/>
      <c r="AH115" s="50">
        <f t="shared" si="117"/>
        <v>1448701</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7267</v>
      </c>
      <c r="B116" s="347" t="s">
        <v>2094</v>
      </c>
      <c r="C116" s="278" t="s">
        <v>2106</v>
      </c>
      <c r="D116" s="235">
        <v>14862</v>
      </c>
      <c r="E116" s="348">
        <v>42440</v>
      </c>
      <c r="F116" s="352" t="s">
        <v>1590</v>
      </c>
      <c r="G116" s="118" t="s">
        <v>1873</v>
      </c>
      <c r="H116" s="118"/>
      <c r="I116" s="352" t="s">
        <v>1972</v>
      </c>
      <c r="J116" s="353" t="s">
        <v>2097</v>
      </c>
      <c r="K116" s="349" t="s">
        <v>2098</v>
      </c>
      <c r="L116" s="47">
        <v>91111703</v>
      </c>
      <c r="M116" s="185" t="s">
        <v>2099</v>
      </c>
      <c r="N116" s="163">
        <v>2232903</v>
      </c>
      <c r="O116" s="172" t="s">
        <v>2582</v>
      </c>
      <c r="P116" s="29" t="s">
        <v>1939</v>
      </c>
      <c r="Q116" s="289" t="s">
        <v>1480</v>
      </c>
      <c r="R116" s="351" t="s">
        <v>1481</v>
      </c>
      <c r="S116" s="48"/>
      <c r="T116" s="49"/>
      <c r="U116" s="48"/>
      <c r="V116" s="193">
        <v>7267</v>
      </c>
      <c r="W116" s="348">
        <v>42440</v>
      </c>
      <c r="X116" s="352" t="s">
        <v>1866</v>
      </c>
      <c r="Y116" s="46" t="s">
        <v>2100</v>
      </c>
      <c r="Z116" s="55">
        <v>4137729</v>
      </c>
      <c r="AA116" s="51" t="s">
        <v>1729</v>
      </c>
      <c r="AB116" s="349">
        <v>58216</v>
      </c>
      <c r="AC116" s="348">
        <v>42440</v>
      </c>
      <c r="AD116" s="29"/>
      <c r="AE116" s="29">
        <v>2232903</v>
      </c>
      <c r="AF116" s="50"/>
      <c r="AG116" s="50"/>
      <c r="AH116" s="50">
        <f t="shared" si="117"/>
        <v>2232903</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7268</v>
      </c>
      <c r="B117" s="347" t="s">
        <v>2094</v>
      </c>
      <c r="C117" s="278" t="s">
        <v>2106</v>
      </c>
      <c r="D117" s="235">
        <v>14861</v>
      </c>
      <c r="E117" s="348">
        <v>42440</v>
      </c>
      <c r="F117" s="352" t="s">
        <v>1590</v>
      </c>
      <c r="G117" s="118" t="s">
        <v>1873</v>
      </c>
      <c r="H117" s="118"/>
      <c r="I117" s="352" t="s">
        <v>1972</v>
      </c>
      <c r="J117" s="353" t="s">
        <v>2097</v>
      </c>
      <c r="K117" s="349" t="s">
        <v>2098</v>
      </c>
      <c r="L117" s="47">
        <v>91111703</v>
      </c>
      <c r="M117" s="185" t="s">
        <v>2099</v>
      </c>
      <c r="N117" s="163">
        <v>2565920</v>
      </c>
      <c r="O117" s="172">
        <v>17616</v>
      </c>
      <c r="P117" s="29" t="s">
        <v>1939</v>
      </c>
      <c r="Q117" s="289" t="s">
        <v>1480</v>
      </c>
      <c r="R117" s="351" t="s">
        <v>1481</v>
      </c>
      <c r="S117" s="48"/>
      <c r="T117" s="49"/>
      <c r="U117" s="48"/>
      <c r="V117" s="193">
        <v>7268</v>
      </c>
      <c r="W117" s="348">
        <v>42440</v>
      </c>
      <c r="X117" s="352" t="s">
        <v>1866</v>
      </c>
      <c r="Y117" s="46" t="s">
        <v>2103</v>
      </c>
      <c r="Z117" s="55">
        <v>805022296</v>
      </c>
      <c r="AA117" s="51" t="s">
        <v>1883</v>
      </c>
      <c r="AB117" s="349">
        <v>58016</v>
      </c>
      <c r="AC117" s="348">
        <v>42440</v>
      </c>
      <c r="AD117" s="29"/>
      <c r="AE117" s="29">
        <v>2565920</v>
      </c>
      <c r="AF117" s="50"/>
      <c r="AG117" s="50"/>
      <c r="AH117" s="50">
        <f t="shared" si="117"/>
        <v>2565920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4">
        <f t="shared" si="76"/>
        <v>7278</v>
      </c>
      <c r="B118" s="347" t="s">
        <v>2094</v>
      </c>
      <c r="C118" s="278" t="s">
        <v>2107</v>
      </c>
      <c r="D118" s="235">
        <v>14860</v>
      </c>
      <c r="E118" s="348">
        <v>42440</v>
      </c>
      <c r="F118" s="352" t="s">
        <v>1590</v>
      </c>
      <c r="G118" s="118" t="s">
        <v>1873</v>
      </c>
      <c r="H118" s="118"/>
      <c r="I118" s="352" t="s">
        <v>1972</v>
      </c>
      <c r="J118" s="353" t="s">
        <v>2097</v>
      </c>
      <c r="K118" s="349" t="s">
        <v>2098</v>
      </c>
      <c r="L118" s="47">
        <v>91111703</v>
      </c>
      <c r="M118" s="185" t="s">
        <v>2099</v>
      </c>
      <c r="N118" s="163">
        <v>3572800</v>
      </c>
      <c r="O118" s="172">
        <v>17516</v>
      </c>
      <c r="P118" s="29" t="s">
        <v>1939</v>
      </c>
      <c r="Q118" s="289" t="s">
        <v>1480</v>
      </c>
      <c r="R118" s="351" t="s">
        <v>1481</v>
      </c>
      <c r="S118" s="48"/>
      <c r="T118" s="49"/>
      <c r="U118" s="48"/>
      <c r="V118" s="193">
        <v>7278</v>
      </c>
      <c r="W118" s="348">
        <v>42440</v>
      </c>
      <c r="X118" s="352" t="s">
        <v>1866</v>
      </c>
      <c r="Y118" s="46" t="s">
        <v>2103</v>
      </c>
      <c r="Z118" s="55">
        <v>805022296</v>
      </c>
      <c r="AA118" s="51" t="s">
        <v>1883</v>
      </c>
      <c r="AB118" s="349">
        <v>58316</v>
      </c>
      <c r="AC118" s="348">
        <v>42440</v>
      </c>
      <c r="AD118" s="29"/>
      <c r="AE118" s="29">
        <v>3572800</v>
      </c>
      <c r="AF118" s="50"/>
      <c r="AG118" s="50"/>
      <c r="AH118" s="50">
        <f t="shared" si="117"/>
        <v>3572800</v>
      </c>
      <c r="AI118" s="158" t="s">
        <v>22</v>
      </c>
      <c r="AJ118" s="158" t="s">
        <v>67</v>
      </c>
      <c r="AK118" s="158" t="s">
        <v>67</v>
      </c>
      <c r="AL118" s="158" t="s">
        <v>67</v>
      </c>
      <c r="AM118" s="348" t="s">
        <v>67</v>
      </c>
      <c r="AN118" s="348">
        <v>42440</v>
      </c>
      <c r="AO118" s="348"/>
      <c r="AP118" s="348">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4">
        <f t="shared" si="76"/>
        <v>75</v>
      </c>
      <c r="B119" s="278" t="s">
        <v>1609</v>
      </c>
      <c r="C119" s="278" t="s">
        <v>2614</v>
      </c>
      <c r="D119" s="217">
        <v>70</v>
      </c>
      <c r="E119" s="348">
        <v>42471</v>
      </c>
      <c r="F119" s="352" t="s">
        <v>1499</v>
      </c>
      <c r="G119" s="352" t="s">
        <v>1659</v>
      </c>
      <c r="H119" s="352"/>
      <c r="I119" s="352" t="s">
        <v>2257</v>
      </c>
      <c r="J119" s="28" t="s">
        <v>2122</v>
      </c>
      <c r="K119" s="349">
        <v>141</v>
      </c>
      <c r="L119" s="47">
        <v>78131602</v>
      </c>
      <c r="M119" s="47" t="s">
        <v>2123</v>
      </c>
      <c r="N119" s="218">
        <v>1067450134</v>
      </c>
      <c r="O119" s="76" t="s">
        <v>2124</v>
      </c>
      <c r="P119" s="184" t="s">
        <v>1637</v>
      </c>
      <c r="Q119" s="289" t="s">
        <v>1480</v>
      </c>
      <c r="R119" s="351" t="s">
        <v>1481</v>
      </c>
      <c r="S119" s="53"/>
      <c r="T119" s="76"/>
      <c r="U119" s="53"/>
      <c r="V119" s="193">
        <v>75</v>
      </c>
      <c r="W119" s="348">
        <v>42488</v>
      </c>
      <c r="X119" s="352" t="s">
        <v>1484</v>
      </c>
      <c r="Y119" s="46" t="s">
        <v>2125</v>
      </c>
      <c r="Z119" s="115">
        <v>900062917</v>
      </c>
      <c r="AA119" s="51" t="s">
        <v>1839</v>
      </c>
      <c r="AB119" s="354">
        <v>92716</v>
      </c>
      <c r="AC119" s="92"/>
      <c r="AD119" s="50"/>
      <c r="AE119" s="74">
        <v>1067450134</v>
      </c>
      <c r="AF119" s="50"/>
      <c r="AG119" s="50"/>
      <c r="AH119" s="50">
        <f t="shared" si="117"/>
        <v>1067450134</v>
      </c>
      <c r="AI119" s="158" t="s">
        <v>2475</v>
      </c>
      <c r="AJ119" s="158" t="s">
        <v>2335</v>
      </c>
      <c r="AK119" s="158" t="s">
        <v>67</v>
      </c>
      <c r="AL119" s="158" t="s">
        <v>67</v>
      </c>
      <c r="AM119" s="348" t="s">
        <v>67</v>
      </c>
      <c r="AN119" s="348">
        <v>42489</v>
      </c>
      <c r="AO119" s="348"/>
      <c r="AP119" s="348">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4">
        <f t="shared" si="76"/>
        <v>70</v>
      </c>
      <c r="B120" s="278" t="s">
        <v>1609</v>
      </c>
      <c r="C120" s="278" t="s">
        <v>2476</v>
      </c>
      <c r="D120" s="217">
        <v>71</v>
      </c>
      <c r="E120" s="348">
        <v>42478</v>
      </c>
      <c r="F120" s="352" t="s">
        <v>1499</v>
      </c>
      <c r="G120" s="45" t="s">
        <v>1525</v>
      </c>
      <c r="H120" s="45"/>
      <c r="I120" s="46" t="s">
        <v>2257</v>
      </c>
      <c r="J120" s="28" t="s">
        <v>2126</v>
      </c>
      <c r="K120" s="349">
        <v>258</v>
      </c>
      <c r="L120" s="47">
        <v>801616</v>
      </c>
      <c r="M120" s="47" t="s">
        <v>2127</v>
      </c>
      <c r="N120" s="218">
        <v>20000000</v>
      </c>
      <c r="O120" s="76" t="s">
        <v>2128</v>
      </c>
      <c r="P120" s="184" t="s">
        <v>1487</v>
      </c>
      <c r="Q120" s="289" t="s">
        <v>1480</v>
      </c>
      <c r="R120" s="351" t="s">
        <v>1481</v>
      </c>
      <c r="S120" s="53"/>
      <c r="T120" s="76"/>
      <c r="U120" s="53"/>
      <c r="V120" s="193">
        <v>70</v>
      </c>
      <c r="W120" s="348">
        <v>42480</v>
      </c>
      <c r="X120" s="352" t="s">
        <v>1484</v>
      </c>
      <c r="Y120" s="367" t="s">
        <v>2129</v>
      </c>
      <c r="Z120" s="115">
        <v>1152447287</v>
      </c>
      <c r="AA120" s="51"/>
      <c r="AB120" s="354">
        <v>85416</v>
      </c>
      <c r="AC120" s="92"/>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80.25" hidden="1" customHeight="1" x14ac:dyDescent="0.25">
      <c r="A121" s="354">
        <f t="shared" si="76"/>
        <v>69</v>
      </c>
      <c r="B121" s="278" t="s">
        <v>1610</v>
      </c>
      <c r="C121" s="278" t="s">
        <v>2477</v>
      </c>
      <c r="D121" s="217">
        <v>72</v>
      </c>
      <c r="E121" s="348">
        <v>42478</v>
      </c>
      <c r="F121" s="352" t="s">
        <v>1499</v>
      </c>
      <c r="G121" s="45" t="s">
        <v>1525</v>
      </c>
      <c r="H121" s="45"/>
      <c r="I121" s="46" t="s">
        <v>2257</v>
      </c>
      <c r="J121" s="28" t="s">
        <v>2126</v>
      </c>
      <c r="K121" s="349">
        <v>259</v>
      </c>
      <c r="L121" s="47">
        <v>801616</v>
      </c>
      <c r="M121" s="47" t="s">
        <v>2127</v>
      </c>
      <c r="N121" s="218">
        <v>20000000</v>
      </c>
      <c r="O121" s="76" t="s">
        <v>2130</v>
      </c>
      <c r="P121" s="184" t="s">
        <v>1487</v>
      </c>
      <c r="Q121" s="289" t="s">
        <v>1480</v>
      </c>
      <c r="R121" s="351" t="s">
        <v>1481</v>
      </c>
      <c r="S121" s="53"/>
      <c r="T121" s="76"/>
      <c r="U121" s="53"/>
      <c r="V121" s="193">
        <v>69</v>
      </c>
      <c r="W121" s="348">
        <v>42480</v>
      </c>
      <c r="X121" s="352" t="s">
        <v>1484</v>
      </c>
      <c r="Y121" s="367" t="s">
        <v>2131</v>
      </c>
      <c r="Z121" s="115">
        <v>1032429194</v>
      </c>
      <c r="AA121" s="51"/>
      <c r="AB121" s="354">
        <v>84816</v>
      </c>
      <c r="AC121" s="92">
        <v>42480</v>
      </c>
      <c r="AD121" s="369">
        <v>2500000</v>
      </c>
      <c r="AE121" s="74">
        <v>20000000</v>
      </c>
      <c r="AF121" s="50"/>
      <c r="AG121" s="50"/>
      <c r="AH121" s="369">
        <f t="shared" si="117"/>
        <v>20000000</v>
      </c>
      <c r="AI121" s="158" t="s">
        <v>22</v>
      </c>
      <c r="AJ121" s="158" t="s">
        <v>67</v>
      </c>
      <c r="AK121" s="158" t="s">
        <v>67</v>
      </c>
      <c r="AL121" s="158" t="s">
        <v>67</v>
      </c>
      <c r="AM121" s="348" t="s">
        <v>67</v>
      </c>
      <c r="AN121" s="348">
        <v>42480</v>
      </c>
      <c r="AO121" s="348"/>
      <c r="AP121" s="348">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5"/>
    </row>
    <row r="122" spans="1:126" ht="52.5" hidden="1" customHeight="1" x14ac:dyDescent="0.25">
      <c r="A122" s="354">
        <f t="shared" si="76"/>
        <v>79</v>
      </c>
      <c r="B122" s="278" t="s">
        <v>1610</v>
      </c>
      <c r="C122" s="278" t="s">
        <v>2478</v>
      </c>
      <c r="D122" s="212">
        <v>73</v>
      </c>
      <c r="E122" s="348">
        <v>42481</v>
      </c>
      <c r="F122" s="352" t="s">
        <v>1499</v>
      </c>
      <c r="G122" s="352" t="s">
        <v>1526</v>
      </c>
      <c r="H122" s="352"/>
      <c r="I122" s="30" t="s">
        <v>212</v>
      </c>
      <c r="J122" s="225" t="s">
        <v>2132</v>
      </c>
      <c r="K122" s="349">
        <v>172</v>
      </c>
      <c r="L122" s="47">
        <v>821119</v>
      </c>
      <c r="M122" s="47" t="s">
        <v>2133</v>
      </c>
      <c r="N122" s="218">
        <v>328000</v>
      </c>
      <c r="O122" s="76" t="s">
        <v>2134</v>
      </c>
      <c r="P122" s="184" t="s">
        <v>1803</v>
      </c>
      <c r="Q122" s="289" t="s">
        <v>1480</v>
      </c>
      <c r="R122" s="351" t="s">
        <v>1481</v>
      </c>
      <c r="S122" s="53"/>
      <c r="T122" s="76"/>
      <c r="U122" s="53"/>
      <c r="V122" s="193">
        <v>79</v>
      </c>
      <c r="W122" s="348">
        <v>42496</v>
      </c>
      <c r="X122" s="352" t="s">
        <v>1484</v>
      </c>
      <c r="Y122" s="46" t="s">
        <v>2135</v>
      </c>
      <c r="Z122" s="115">
        <v>860007590</v>
      </c>
      <c r="AA122" s="51" t="s">
        <v>1895</v>
      </c>
      <c r="AB122" s="354">
        <v>95016</v>
      </c>
      <c r="AC122" s="92">
        <v>42496</v>
      </c>
      <c r="AD122" s="50"/>
      <c r="AE122" s="74">
        <v>328000</v>
      </c>
      <c r="AF122" s="50"/>
      <c r="AG122" s="50"/>
      <c r="AH122" s="50">
        <f t="shared" si="117"/>
        <v>328000</v>
      </c>
      <c r="AI122" s="158" t="s">
        <v>22</v>
      </c>
      <c r="AJ122" s="158" t="s">
        <v>67</v>
      </c>
      <c r="AK122" s="158" t="s">
        <v>67</v>
      </c>
      <c r="AL122" s="158" t="s">
        <v>67</v>
      </c>
      <c r="AM122" s="348" t="s">
        <v>67</v>
      </c>
      <c r="AN122" s="348">
        <v>42503</v>
      </c>
      <c r="AO122" s="348"/>
      <c r="AP122" s="348">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4">
        <f t="shared" si="76"/>
        <v>97</v>
      </c>
      <c r="B123" s="278" t="s">
        <v>1610</v>
      </c>
      <c r="C123" s="279" t="s">
        <v>2615</v>
      </c>
      <c r="D123" s="217">
        <v>74</v>
      </c>
      <c r="E123" s="348">
        <v>42481</v>
      </c>
      <c r="F123" s="352" t="s">
        <v>1499</v>
      </c>
      <c r="G123" s="352" t="s">
        <v>1526</v>
      </c>
      <c r="H123" s="352"/>
      <c r="I123" s="30" t="s">
        <v>212</v>
      </c>
      <c r="J123" s="28" t="s">
        <v>2144</v>
      </c>
      <c r="K123" s="349">
        <v>261</v>
      </c>
      <c r="L123" s="47" t="s">
        <v>1528</v>
      </c>
      <c r="M123" s="47" t="s">
        <v>1529</v>
      </c>
      <c r="N123" s="218">
        <v>16692864</v>
      </c>
      <c r="O123" s="76" t="s">
        <v>2153</v>
      </c>
      <c r="P123" s="184" t="s">
        <v>1531</v>
      </c>
      <c r="Q123" s="289" t="s">
        <v>1480</v>
      </c>
      <c r="R123" s="351" t="s">
        <v>1481</v>
      </c>
      <c r="S123" s="53"/>
      <c r="T123" s="76"/>
      <c r="U123" s="53"/>
      <c r="V123" s="193">
        <v>97</v>
      </c>
      <c r="W123" s="348">
        <v>42535</v>
      </c>
      <c r="X123" s="352" t="s">
        <v>1484</v>
      </c>
      <c r="Y123" s="46" t="s">
        <v>2154</v>
      </c>
      <c r="Z123" s="115">
        <v>830035246</v>
      </c>
      <c r="AA123" s="51" t="s">
        <v>1565</v>
      </c>
      <c r="AB123" s="354">
        <v>119416</v>
      </c>
      <c r="AC123" s="92"/>
      <c r="AD123" s="50"/>
      <c r="AE123" s="74">
        <v>16692864</v>
      </c>
      <c r="AF123" s="50"/>
      <c r="AG123" s="50"/>
      <c r="AH123" s="50">
        <f t="shared" si="117"/>
        <v>16692864</v>
      </c>
      <c r="AI123" s="158" t="s">
        <v>2438</v>
      </c>
      <c r="AJ123" s="254">
        <v>0.1</v>
      </c>
      <c r="AK123" s="158" t="s">
        <v>67</v>
      </c>
      <c r="AL123" s="158" t="s">
        <v>67</v>
      </c>
      <c r="AM123" s="348" t="s">
        <v>67</v>
      </c>
      <c r="AN123" s="348">
        <v>42535</v>
      </c>
      <c r="AO123" s="348"/>
      <c r="AP123" s="348">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4">
        <f t="shared" si="76"/>
        <v>84</v>
      </c>
      <c r="B124" s="44" t="s">
        <v>2792</v>
      </c>
      <c r="C124" s="279" t="s">
        <v>2479</v>
      </c>
      <c r="D124" s="217">
        <v>75</v>
      </c>
      <c r="E124" s="348">
        <v>42482</v>
      </c>
      <c r="F124" s="352" t="s">
        <v>1499</v>
      </c>
      <c r="G124" s="352" t="s">
        <v>1526</v>
      </c>
      <c r="H124" s="352"/>
      <c r="I124" s="121" t="s">
        <v>2250</v>
      </c>
      <c r="J124" s="28" t="s">
        <v>2145</v>
      </c>
      <c r="K124" s="349">
        <v>31</v>
      </c>
      <c r="L124" s="47" t="s">
        <v>2155</v>
      </c>
      <c r="M124" s="47" t="s">
        <v>2156</v>
      </c>
      <c r="N124" s="218">
        <v>456365895</v>
      </c>
      <c r="O124" s="76" t="s">
        <v>2157</v>
      </c>
      <c r="P124" s="184" t="s">
        <v>1531</v>
      </c>
      <c r="Q124" s="289" t="s">
        <v>1480</v>
      </c>
      <c r="R124" s="351" t="s">
        <v>1481</v>
      </c>
      <c r="S124" s="53"/>
      <c r="T124" s="76"/>
      <c r="U124" s="53"/>
      <c r="V124" s="193">
        <v>84</v>
      </c>
      <c r="W124" s="348">
        <v>42515</v>
      </c>
      <c r="X124" s="352" t="s">
        <v>2338</v>
      </c>
      <c r="Y124" s="46" t="s">
        <v>2158</v>
      </c>
      <c r="Z124" s="115">
        <v>900387076</v>
      </c>
      <c r="AA124" s="51" t="s">
        <v>2065</v>
      </c>
      <c r="AB124" s="354">
        <v>112916</v>
      </c>
      <c r="AC124" s="92"/>
      <c r="AD124" s="50"/>
      <c r="AE124" s="74">
        <v>456365895</v>
      </c>
      <c r="AF124" s="50"/>
      <c r="AG124" s="50"/>
      <c r="AH124" s="50">
        <f t="shared" si="117"/>
        <v>456365895</v>
      </c>
      <c r="AI124" s="158" t="s">
        <v>2255</v>
      </c>
      <c r="AJ124" s="158" t="s">
        <v>2335</v>
      </c>
      <c r="AK124" s="158" t="s">
        <v>67</v>
      </c>
      <c r="AL124" s="158" t="s">
        <v>67</v>
      </c>
      <c r="AM124" s="348" t="s">
        <v>67</v>
      </c>
      <c r="AN124" s="348">
        <v>42515</v>
      </c>
      <c r="AO124" s="348"/>
      <c r="AP124" s="348">
        <v>42575</v>
      </c>
      <c r="AQ124" s="29">
        <f t="shared" si="140"/>
        <v>60</v>
      </c>
      <c r="AR124" s="53"/>
      <c r="AS124" s="352"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4">
        <f t="shared" si="76"/>
        <v>80</v>
      </c>
      <c r="B125" s="44" t="s">
        <v>2792</v>
      </c>
      <c r="C125" s="279" t="s">
        <v>2480</v>
      </c>
      <c r="D125" s="217">
        <v>76</v>
      </c>
      <c r="E125" s="348">
        <v>42486</v>
      </c>
      <c r="F125" s="352" t="s">
        <v>1499</v>
      </c>
      <c r="G125" s="45" t="s">
        <v>1525</v>
      </c>
      <c r="H125" s="45"/>
      <c r="I125" s="46" t="s">
        <v>2257</v>
      </c>
      <c r="J125" s="28" t="s">
        <v>2146</v>
      </c>
      <c r="K125" s="349">
        <v>260</v>
      </c>
      <c r="L125" s="47">
        <v>801615</v>
      </c>
      <c r="M125" s="47" t="s">
        <v>2160</v>
      </c>
      <c r="N125" s="218">
        <v>20000000</v>
      </c>
      <c r="O125" s="76" t="s">
        <v>2161</v>
      </c>
      <c r="P125" s="184" t="s">
        <v>2162</v>
      </c>
      <c r="Q125" s="289" t="s">
        <v>1480</v>
      </c>
      <c r="R125" s="351" t="s">
        <v>1481</v>
      </c>
      <c r="S125" s="53"/>
      <c r="T125" s="76"/>
      <c r="U125" s="53"/>
      <c r="V125" s="193">
        <v>80</v>
      </c>
      <c r="W125" s="348">
        <v>42500</v>
      </c>
      <c r="X125" s="352" t="s">
        <v>1484</v>
      </c>
      <c r="Y125" s="367" t="s">
        <v>2163</v>
      </c>
      <c r="Z125" s="115">
        <v>1015409282</v>
      </c>
      <c r="AA125" s="51"/>
      <c r="AB125" s="354">
        <v>96216</v>
      </c>
      <c r="AC125" s="92"/>
      <c r="AD125" s="369">
        <v>2500000</v>
      </c>
      <c r="AE125" s="74">
        <v>20000000</v>
      </c>
      <c r="AF125" s="50"/>
      <c r="AG125" s="50"/>
      <c r="AH125" s="369">
        <f t="shared" si="117"/>
        <v>20000000</v>
      </c>
      <c r="AI125" s="158" t="s">
        <v>22</v>
      </c>
      <c r="AJ125" s="158" t="s">
        <v>67</v>
      </c>
      <c r="AK125" s="158" t="s">
        <v>67</v>
      </c>
      <c r="AL125" s="158" t="s">
        <v>67</v>
      </c>
      <c r="AM125" s="348" t="s">
        <v>67</v>
      </c>
      <c r="AN125" s="348">
        <v>42500</v>
      </c>
      <c r="AO125" s="348"/>
      <c r="AP125" s="348">
        <v>42735</v>
      </c>
      <c r="AQ125" s="29">
        <f t="shared" si="140"/>
        <v>235</v>
      </c>
      <c r="AR125" s="53"/>
      <c r="AS125" s="352"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5"/>
    </row>
    <row r="126" spans="1:126" ht="38.25" hidden="1" x14ac:dyDescent="0.25">
      <c r="A126" s="354">
        <f t="shared" si="76"/>
        <v>83</v>
      </c>
      <c r="B126" s="279" t="s">
        <v>1489</v>
      </c>
      <c r="C126" s="279" t="s">
        <v>2183</v>
      </c>
      <c r="D126" s="217">
        <v>77</v>
      </c>
      <c r="E126" s="348">
        <v>42489</v>
      </c>
      <c r="F126" s="352" t="s">
        <v>1499</v>
      </c>
      <c r="G126" s="352" t="s">
        <v>1526</v>
      </c>
      <c r="H126" s="352"/>
      <c r="I126" s="30" t="s">
        <v>2257</v>
      </c>
      <c r="J126" s="28" t="s">
        <v>2136</v>
      </c>
      <c r="K126" s="349">
        <v>91</v>
      </c>
      <c r="L126" s="47">
        <v>432332</v>
      </c>
      <c r="M126" s="47" t="s">
        <v>2137</v>
      </c>
      <c r="N126" s="218">
        <v>23210440</v>
      </c>
      <c r="O126" s="76" t="s">
        <v>2138</v>
      </c>
      <c r="P126" s="184" t="s">
        <v>1637</v>
      </c>
      <c r="Q126" s="289" t="s">
        <v>1480</v>
      </c>
      <c r="R126" s="351" t="s">
        <v>1481</v>
      </c>
      <c r="S126" s="53"/>
      <c r="T126" s="76"/>
      <c r="U126" s="53"/>
      <c r="V126" s="193">
        <v>83</v>
      </c>
      <c r="W126" s="348">
        <v>42507</v>
      </c>
      <c r="X126" s="352" t="s">
        <v>1484</v>
      </c>
      <c r="Y126" s="46" t="s">
        <v>2139</v>
      </c>
      <c r="Z126" s="115">
        <v>830084433</v>
      </c>
      <c r="AA126" s="51" t="s">
        <v>1565</v>
      </c>
      <c r="AB126" s="354">
        <v>101016</v>
      </c>
      <c r="AC126" s="92"/>
      <c r="AD126" s="50"/>
      <c r="AE126" s="74">
        <v>23210440</v>
      </c>
      <c r="AF126" s="50"/>
      <c r="AG126" s="50"/>
      <c r="AH126" s="50">
        <f t="shared" si="117"/>
        <v>23210440</v>
      </c>
      <c r="AI126" s="158" t="s">
        <v>22</v>
      </c>
      <c r="AJ126" s="158" t="s">
        <v>67</v>
      </c>
      <c r="AK126" s="158" t="s">
        <v>67</v>
      </c>
      <c r="AL126" s="158" t="s">
        <v>67</v>
      </c>
      <c r="AM126" s="348" t="s">
        <v>67</v>
      </c>
      <c r="AN126" s="348">
        <v>42510</v>
      </c>
      <c r="AO126" s="348"/>
      <c r="AP126" s="348">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4">
        <f t="shared" si="76"/>
        <v>85</v>
      </c>
      <c r="B127" s="279" t="s">
        <v>2164</v>
      </c>
      <c r="C127" s="279" t="s">
        <v>2525</v>
      </c>
      <c r="D127" s="217">
        <v>78</v>
      </c>
      <c r="E127" s="348">
        <v>42489</v>
      </c>
      <c r="F127" s="352" t="s">
        <v>1499</v>
      </c>
      <c r="G127" s="118" t="s">
        <v>1525</v>
      </c>
      <c r="H127" s="118"/>
      <c r="I127" s="352" t="s">
        <v>1972</v>
      </c>
      <c r="J127" s="28" t="s">
        <v>2142</v>
      </c>
      <c r="K127" s="349">
        <v>49</v>
      </c>
      <c r="L127" s="47">
        <v>861017</v>
      </c>
      <c r="M127" s="47" t="s">
        <v>1956</v>
      </c>
      <c r="N127" s="218">
        <v>10500000</v>
      </c>
      <c r="O127" s="76" t="s">
        <v>1961</v>
      </c>
      <c r="P127" s="184" t="s">
        <v>1863</v>
      </c>
      <c r="Q127" s="289" t="s">
        <v>1480</v>
      </c>
      <c r="R127" s="351" t="s">
        <v>1481</v>
      </c>
      <c r="S127" s="53"/>
      <c r="T127" s="76"/>
      <c r="U127" s="53"/>
      <c r="V127" s="193">
        <v>85</v>
      </c>
      <c r="W127" s="348">
        <v>42515</v>
      </c>
      <c r="X127" s="352" t="s">
        <v>1484</v>
      </c>
      <c r="Y127" s="46" t="s">
        <v>2415</v>
      </c>
      <c r="Z127" s="115">
        <v>860007759</v>
      </c>
      <c r="AA127" s="51" t="s">
        <v>1846</v>
      </c>
      <c r="AB127" s="354">
        <v>112516</v>
      </c>
      <c r="AC127" s="92"/>
      <c r="AD127" s="50"/>
      <c r="AE127" s="74">
        <v>10500000</v>
      </c>
      <c r="AF127" s="50"/>
      <c r="AG127" s="50"/>
      <c r="AH127" s="50">
        <f t="shared" si="117"/>
        <v>10500000</v>
      </c>
      <c r="AI127" s="158" t="s">
        <v>22</v>
      </c>
      <c r="AJ127" s="158" t="s">
        <v>67</v>
      </c>
      <c r="AK127" s="158" t="s">
        <v>67</v>
      </c>
      <c r="AL127" s="158" t="s">
        <v>67</v>
      </c>
      <c r="AM127" s="348" t="s">
        <v>67</v>
      </c>
      <c r="AN127" s="348">
        <v>42515</v>
      </c>
      <c r="AO127" s="348"/>
      <c r="AP127" s="348">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4">
        <f t="shared" si="76"/>
        <v>89</v>
      </c>
      <c r="B128" s="278" t="s">
        <v>2324</v>
      </c>
      <c r="C128" s="282" t="s">
        <v>2266</v>
      </c>
      <c r="D128" s="226">
        <v>79</v>
      </c>
      <c r="E128" s="348">
        <v>42489</v>
      </c>
      <c r="F128" s="352" t="s">
        <v>1499</v>
      </c>
      <c r="G128" s="118" t="s">
        <v>1525</v>
      </c>
      <c r="H128" s="118"/>
      <c r="I128" s="352" t="s">
        <v>2165</v>
      </c>
      <c r="J128" s="28" t="s">
        <v>2140</v>
      </c>
      <c r="K128" s="349">
        <v>247</v>
      </c>
      <c r="L128" s="47">
        <v>801017</v>
      </c>
      <c r="M128" s="47" t="s">
        <v>1956</v>
      </c>
      <c r="N128" s="218">
        <v>45000000</v>
      </c>
      <c r="O128" s="76" t="s">
        <v>2166</v>
      </c>
      <c r="P128" s="184" t="s">
        <v>2038</v>
      </c>
      <c r="Q128" s="289" t="s">
        <v>1480</v>
      </c>
      <c r="R128" s="351" t="s">
        <v>1481</v>
      </c>
      <c r="S128" s="53"/>
      <c r="T128" s="76"/>
      <c r="U128" s="53"/>
      <c r="V128" s="193">
        <v>89</v>
      </c>
      <c r="W128" s="348">
        <v>42516</v>
      </c>
      <c r="X128" s="352" t="s">
        <v>1484</v>
      </c>
      <c r="Y128" s="46" t="s">
        <v>2167</v>
      </c>
      <c r="Z128" s="115">
        <v>860517647</v>
      </c>
      <c r="AA128" s="51" t="s">
        <v>2065</v>
      </c>
      <c r="AB128" s="354">
        <v>112616</v>
      </c>
      <c r="AC128" s="92"/>
      <c r="AD128" s="50"/>
      <c r="AE128" s="74">
        <v>45000000</v>
      </c>
      <c r="AF128" s="50"/>
      <c r="AG128" s="50"/>
      <c r="AH128" s="50">
        <f t="shared" si="117"/>
        <v>45000000</v>
      </c>
      <c r="AI128" s="158" t="s">
        <v>22</v>
      </c>
      <c r="AJ128" s="158" t="s">
        <v>67</v>
      </c>
      <c r="AK128" s="158" t="s">
        <v>67</v>
      </c>
      <c r="AL128" s="158" t="s">
        <v>67</v>
      </c>
      <c r="AM128" s="348" t="s">
        <v>67</v>
      </c>
      <c r="AN128" s="92">
        <v>42515</v>
      </c>
      <c r="AO128" s="92"/>
      <c r="AP128" s="92">
        <v>42704</v>
      </c>
      <c r="AQ128" s="29">
        <f t="shared" si="140"/>
        <v>189</v>
      </c>
      <c r="AR128" s="53"/>
      <c r="AS128" s="352"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4">
        <f t="shared" si="76"/>
        <v>102</v>
      </c>
      <c r="B129" s="279" t="s">
        <v>2170</v>
      </c>
      <c r="C129" s="282" t="s">
        <v>2423</v>
      </c>
      <c r="D129" s="226">
        <v>80</v>
      </c>
      <c r="E129" s="348">
        <v>42489</v>
      </c>
      <c r="F129" s="352" t="s">
        <v>1499</v>
      </c>
      <c r="G129" s="118" t="s">
        <v>1525</v>
      </c>
      <c r="H129" s="118"/>
      <c r="I129" s="352" t="s">
        <v>2165</v>
      </c>
      <c r="J129" s="28" t="s">
        <v>2141</v>
      </c>
      <c r="K129" s="349">
        <v>248</v>
      </c>
      <c r="L129" s="47">
        <v>861017</v>
      </c>
      <c r="M129" s="47" t="s">
        <v>1956</v>
      </c>
      <c r="N129" s="218">
        <v>45000000</v>
      </c>
      <c r="O129" s="76" t="s">
        <v>2168</v>
      </c>
      <c r="P129" s="184" t="s">
        <v>2038</v>
      </c>
      <c r="Q129" s="289" t="s">
        <v>1480</v>
      </c>
      <c r="R129" s="351" t="s">
        <v>1481</v>
      </c>
      <c r="S129" s="53"/>
      <c r="T129" s="76"/>
      <c r="U129" s="53"/>
      <c r="V129" s="193">
        <v>102</v>
      </c>
      <c r="W129" s="348">
        <v>42545</v>
      </c>
      <c r="X129" s="352" t="s">
        <v>1484</v>
      </c>
      <c r="Y129" s="46" t="s">
        <v>2169</v>
      </c>
      <c r="Z129" s="115">
        <v>860351894</v>
      </c>
      <c r="AA129" s="51" t="s">
        <v>1846</v>
      </c>
      <c r="AB129" s="354">
        <v>129316</v>
      </c>
      <c r="AC129" s="92"/>
      <c r="AD129" s="50"/>
      <c r="AE129" s="74">
        <v>45000000</v>
      </c>
      <c r="AF129" s="50"/>
      <c r="AG129" s="50"/>
      <c r="AH129" s="50">
        <f t="shared" si="117"/>
        <v>45000000</v>
      </c>
      <c r="AI129" s="158" t="s">
        <v>22</v>
      </c>
      <c r="AJ129" s="158" t="s">
        <v>67</v>
      </c>
      <c r="AK129" s="158" t="s">
        <v>67</v>
      </c>
      <c r="AL129" s="158" t="s">
        <v>67</v>
      </c>
      <c r="AM129" s="348"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4">
        <f t="shared" si="76"/>
        <v>77</v>
      </c>
      <c r="B130" s="279" t="s">
        <v>1609</v>
      </c>
      <c r="C130" s="279" t="s">
        <v>2568</v>
      </c>
      <c r="D130" s="226">
        <v>81</v>
      </c>
      <c r="E130" s="348">
        <v>42492</v>
      </c>
      <c r="F130" s="352" t="s">
        <v>1499</v>
      </c>
      <c r="G130" s="352" t="s">
        <v>1659</v>
      </c>
      <c r="H130" s="352"/>
      <c r="I130" s="352" t="s">
        <v>255</v>
      </c>
      <c r="J130" s="28" t="s">
        <v>2143</v>
      </c>
      <c r="K130" s="349">
        <v>256</v>
      </c>
      <c r="L130" s="47">
        <v>551216</v>
      </c>
      <c r="M130" s="47" t="s">
        <v>2171</v>
      </c>
      <c r="N130" s="218">
        <v>399968000</v>
      </c>
      <c r="O130" s="76" t="s">
        <v>2172</v>
      </c>
      <c r="P130" s="184" t="s">
        <v>1563</v>
      </c>
      <c r="Q130" s="219" t="s">
        <v>1480</v>
      </c>
      <c r="R130" s="351" t="s">
        <v>1481</v>
      </c>
      <c r="S130" s="53"/>
      <c r="T130" s="76"/>
      <c r="U130" s="53"/>
      <c r="V130" s="193">
        <v>77</v>
      </c>
      <c r="W130" s="348">
        <v>42493</v>
      </c>
      <c r="X130" s="352" t="s">
        <v>1484</v>
      </c>
      <c r="Y130" s="46" t="s">
        <v>2173</v>
      </c>
      <c r="Z130" s="115" t="s">
        <v>2617</v>
      </c>
      <c r="AA130" s="51" t="s">
        <v>1578</v>
      </c>
      <c r="AB130" s="354">
        <v>93816</v>
      </c>
      <c r="AC130" s="92"/>
      <c r="AD130" s="50"/>
      <c r="AE130" s="74">
        <v>399968000</v>
      </c>
      <c r="AF130" s="50"/>
      <c r="AG130" s="50"/>
      <c r="AH130" s="50">
        <f t="shared" si="117"/>
        <v>399968000</v>
      </c>
      <c r="AI130" s="158" t="s">
        <v>22</v>
      </c>
      <c r="AJ130" s="158" t="s">
        <v>67</v>
      </c>
      <c r="AK130" s="158" t="s">
        <v>67</v>
      </c>
      <c r="AL130" s="158" t="s">
        <v>67</v>
      </c>
      <c r="AM130" s="348" t="s">
        <v>67</v>
      </c>
      <c r="AN130" s="92">
        <v>42493</v>
      </c>
      <c r="AO130" s="92"/>
      <c r="AP130" s="92">
        <f>AN130+120</f>
        <v>42613</v>
      </c>
      <c r="AQ130" s="29">
        <f t="shared" si="140"/>
        <v>120</v>
      </c>
      <c r="AR130" s="53"/>
      <c r="AS130" s="352"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4">
        <f t="shared" si="76"/>
        <v>16</v>
      </c>
      <c r="B131" s="347" t="s">
        <v>1609</v>
      </c>
      <c r="C131" s="352" t="s">
        <v>2532</v>
      </c>
      <c r="D131" s="212">
        <v>19</v>
      </c>
      <c r="E131" s="348">
        <v>42473</v>
      </c>
      <c r="F131" s="118" t="s">
        <v>2248</v>
      </c>
      <c r="G131" s="118" t="s">
        <v>2248</v>
      </c>
      <c r="H131" s="118"/>
      <c r="I131" s="352" t="s">
        <v>2257</v>
      </c>
      <c r="J131" s="353" t="s">
        <v>2205</v>
      </c>
      <c r="K131" s="354">
        <v>185</v>
      </c>
      <c r="L131" s="47">
        <v>721015</v>
      </c>
      <c r="M131" s="356" t="s">
        <v>2206</v>
      </c>
      <c r="N131" s="163">
        <v>3500000</v>
      </c>
      <c r="O131" s="350" t="s">
        <v>2207</v>
      </c>
      <c r="P131" s="351" t="s">
        <v>2208</v>
      </c>
      <c r="Q131" s="289" t="s">
        <v>1480</v>
      </c>
      <c r="R131" s="351" t="s">
        <v>1481</v>
      </c>
      <c r="S131" s="48"/>
      <c r="T131" s="49"/>
      <c r="U131" s="48"/>
      <c r="V131" s="193">
        <v>16</v>
      </c>
      <c r="W131" s="348">
        <v>42489</v>
      </c>
      <c r="X131" s="352" t="s">
        <v>2209</v>
      </c>
      <c r="Y131" s="46" t="s">
        <v>2210</v>
      </c>
      <c r="Z131" s="35">
        <v>900785304</v>
      </c>
      <c r="AA131" s="51" t="s">
        <v>1565</v>
      </c>
      <c r="AB131" s="349">
        <v>92816</v>
      </c>
      <c r="AC131" s="348"/>
      <c r="AD131" s="29"/>
      <c r="AE131" s="158">
        <v>2762568</v>
      </c>
      <c r="AF131" s="50"/>
      <c r="AG131" s="50"/>
      <c r="AH131" s="50">
        <f t="shared" si="117"/>
        <v>2762568</v>
      </c>
      <c r="AI131" s="158" t="s">
        <v>22</v>
      </c>
      <c r="AJ131" s="158" t="s">
        <v>67</v>
      </c>
      <c r="AK131" s="158" t="s">
        <v>67</v>
      </c>
      <c r="AL131" s="158" t="s">
        <v>67</v>
      </c>
      <c r="AM131" s="348" t="s">
        <v>67</v>
      </c>
      <c r="AN131" s="348">
        <v>42494</v>
      </c>
      <c r="AO131" s="348"/>
      <c r="AP131" s="348">
        <v>42509</v>
      </c>
      <c r="AQ131" s="29">
        <f t="shared" si="140"/>
        <v>15</v>
      </c>
      <c r="AR131" s="29"/>
      <c r="AS131" s="352"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4">
        <f t="shared" si="76"/>
        <v>15</v>
      </c>
      <c r="B132" s="347" t="s">
        <v>1609</v>
      </c>
      <c r="C132" s="219" t="s">
        <v>2535</v>
      </c>
      <c r="D132" s="217">
        <v>20</v>
      </c>
      <c r="E132" s="348">
        <v>42473</v>
      </c>
      <c r="F132" s="118" t="s">
        <v>2248</v>
      </c>
      <c r="G132" s="118" t="s">
        <v>2248</v>
      </c>
      <c r="H132" s="118"/>
      <c r="I132" s="352" t="s">
        <v>2257</v>
      </c>
      <c r="J132" s="353" t="s">
        <v>2041</v>
      </c>
      <c r="K132" s="354">
        <v>174</v>
      </c>
      <c r="L132" s="47" t="s">
        <v>2211</v>
      </c>
      <c r="M132" s="356" t="s">
        <v>2212</v>
      </c>
      <c r="N132" s="163">
        <v>5000000</v>
      </c>
      <c r="O132" s="350" t="s">
        <v>2043</v>
      </c>
      <c r="P132" s="351" t="s">
        <v>1714</v>
      </c>
      <c r="Q132" s="289" t="s">
        <v>1480</v>
      </c>
      <c r="R132" s="351" t="s">
        <v>1481</v>
      </c>
      <c r="S132" s="48"/>
      <c r="T132" s="49"/>
      <c r="U132" s="48"/>
      <c r="V132" s="193">
        <v>15</v>
      </c>
      <c r="W132" s="348">
        <v>42488</v>
      </c>
      <c r="X132" s="352" t="s">
        <v>1579</v>
      </c>
      <c r="Y132" s="46" t="s">
        <v>2213</v>
      </c>
      <c r="Z132" s="35">
        <v>900966607</v>
      </c>
      <c r="AA132" s="51" t="s">
        <v>1570</v>
      </c>
      <c r="AB132" s="349">
        <v>93516</v>
      </c>
      <c r="AC132" s="348"/>
      <c r="AD132" s="50">
        <v>0</v>
      </c>
      <c r="AE132" s="158">
        <v>4320000</v>
      </c>
      <c r="AF132" s="50"/>
      <c r="AG132" s="50"/>
      <c r="AH132" s="50">
        <f t="shared" si="117"/>
        <v>4320000</v>
      </c>
      <c r="AI132" s="158" t="s">
        <v>22</v>
      </c>
      <c r="AJ132" s="158" t="s">
        <v>67</v>
      </c>
      <c r="AK132" s="158" t="s">
        <v>67</v>
      </c>
      <c r="AL132" s="158" t="s">
        <v>67</v>
      </c>
      <c r="AM132" s="348" t="s">
        <v>67</v>
      </c>
      <c r="AN132" s="348">
        <v>42492</v>
      </c>
      <c r="AO132" s="348"/>
      <c r="AP132" s="348">
        <v>42735</v>
      </c>
      <c r="AQ132" s="29">
        <f t="shared" si="140"/>
        <v>243</v>
      </c>
      <c r="AR132" s="29"/>
      <c r="AS132" s="352"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4">
        <f t="shared" si="76"/>
        <v>17</v>
      </c>
      <c r="B133" s="347" t="s">
        <v>1609</v>
      </c>
      <c r="C133" s="219" t="s">
        <v>2536</v>
      </c>
      <c r="D133" s="217">
        <v>21</v>
      </c>
      <c r="E133" s="348">
        <v>42474</v>
      </c>
      <c r="F133" s="118" t="s">
        <v>2248</v>
      </c>
      <c r="G133" s="118" t="s">
        <v>2248</v>
      </c>
      <c r="H133" s="118"/>
      <c r="I133" s="352" t="s">
        <v>1972</v>
      </c>
      <c r="J133" s="353" t="s">
        <v>2204</v>
      </c>
      <c r="K133" s="354">
        <v>160</v>
      </c>
      <c r="L133" s="47" t="s">
        <v>2214</v>
      </c>
      <c r="M133" s="356" t="s">
        <v>2215</v>
      </c>
      <c r="N133" s="163">
        <v>15750000</v>
      </c>
      <c r="O133" s="350" t="s">
        <v>2216</v>
      </c>
      <c r="P133" s="351" t="s">
        <v>2217</v>
      </c>
      <c r="Q133" s="289" t="s">
        <v>1480</v>
      </c>
      <c r="R133" s="351" t="s">
        <v>1481</v>
      </c>
      <c r="S133" s="48"/>
      <c r="T133" s="49"/>
      <c r="U133" s="48"/>
      <c r="V133" s="193">
        <v>17</v>
      </c>
      <c r="W133" s="348">
        <v>42489</v>
      </c>
      <c r="X133" s="352" t="s">
        <v>2218</v>
      </c>
      <c r="Y133" s="46" t="s">
        <v>2219</v>
      </c>
      <c r="Z133" s="35">
        <v>892115006</v>
      </c>
      <c r="AA133" s="51" t="s">
        <v>2065</v>
      </c>
      <c r="AB133" s="349">
        <v>92916</v>
      </c>
      <c r="AC133" s="348"/>
      <c r="AD133" s="50">
        <v>0</v>
      </c>
      <c r="AE133" s="158">
        <v>15750000</v>
      </c>
      <c r="AF133" s="50"/>
      <c r="AG133" s="50"/>
      <c r="AH133" s="50">
        <f t="shared" si="117"/>
        <v>15750000</v>
      </c>
      <c r="AI133" s="158" t="s">
        <v>22</v>
      </c>
      <c r="AJ133" s="158" t="s">
        <v>67</v>
      </c>
      <c r="AK133" s="158" t="s">
        <v>67</v>
      </c>
      <c r="AL133" s="158" t="s">
        <v>67</v>
      </c>
      <c r="AM133" s="348" t="s">
        <v>67</v>
      </c>
      <c r="AN133" s="348">
        <v>42508</v>
      </c>
      <c r="AO133" s="348"/>
      <c r="AP133" s="348">
        <v>42719</v>
      </c>
      <c r="AQ133" s="29">
        <f t="shared" si="140"/>
        <v>211</v>
      </c>
      <c r="AR133" s="29"/>
      <c r="AS133" s="352"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4">
        <f t="shared" ref="A134:A197" si="150">(V134)</f>
        <v>18</v>
      </c>
      <c r="B134" s="279" t="s">
        <v>1610</v>
      </c>
      <c r="C134" s="219" t="s">
        <v>2538</v>
      </c>
      <c r="D134" s="217">
        <v>22</v>
      </c>
      <c r="E134" s="348">
        <v>42474</v>
      </c>
      <c r="F134" s="118" t="s">
        <v>2248</v>
      </c>
      <c r="G134" s="118" t="s">
        <v>2248</v>
      </c>
      <c r="H134" s="118"/>
      <c r="I134" s="352" t="s">
        <v>2257</v>
      </c>
      <c r="J134" s="353" t="s">
        <v>2203</v>
      </c>
      <c r="K134" s="354">
        <v>181</v>
      </c>
      <c r="L134" s="47" t="s">
        <v>2220</v>
      </c>
      <c r="M134" s="356" t="s">
        <v>2221</v>
      </c>
      <c r="N134" s="163">
        <v>5569161</v>
      </c>
      <c r="O134" s="350" t="s">
        <v>2222</v>
      </c>
      <c r="P134" s="351" t="s">
        <v>1714</v>
      </c>
      <c r="Q134" s="289" t="s">
        <v>1480</v>
      </c>
      <c r="R134" s="351" t="s">
        <v>1481</v>
      </c>
      <c r="S134" s="48"/>
      <c r="T134" s="49"/>
      <c r="U134" s="48"/>
      <c r="V134" s="193">
        <v>18</v>
      </c>
      <c r="W134" s="348">
        <v>42493</v>
      </c>
      <c r="X134" s="352" t="s">
        <v>2223</v>
      </c>
      <c r="Y134" s="46" t="s">
        <v>2224</v>
      </c>
      <c r="Z134" s="35">
        <v>900221155</v>
      </c>
      <c r="AA134" s="51" t="s">
        <v>1895</v>
      </c>
      <c r="AB134" s="349">
        <v>93616</v>
      </c>
      <c r="AC134" s="348"/>
      <c r="AD134" s="50">
        <v>0</v>
      </c>
      <c r="AE134" s="158">
        <v>3352160</v>
      </c>
      <c r="AF134" s="50"/>
      <c r="AG134" s="50"/>
      <c r="AH134" s="50">
        <f t="shared" si="117"/>
        <v>3352160</v>
      </c>
      <c r="AI134" s="158" t="s">
        <v>2540</v>
      </c>
      <c r="AJ134" s="158" t="s">
        <v>2539</v>
      </c>
      <c r="AK134" s="348">
        <v>43626</v>
      </c>
      <c r="AL134" s="158" t="s">
        <v>2541</v>
      </c>
      <c r="AM134" s="348">
        <v>42531</v>
      </c>
      <c r="AN134" s="348">
        <v>42500</v>
      </c>
      <c r="AO134" s="348"/>
      <c r="AP134" s="348">
        <v>42530</v>
      </c>
      <c r="AQ134" s="29">
        <f t="shared" si="140"/>
        <v>30</v>
      </c>
      <c r="AR134" s="29"/>
      <c r="AS134" s="352"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4">
        <f t="shared" si="150"/>
        <v>19</v>
      </c>
      <c r="B135" s="279" t="s">
        <v>1610</v>
      </c>
      <c r="C135" s="219" t="s">
        <v>2542</v>
      </c>
      <c r="D135" s="217">
        <v>23</v>
      </c>
      <c r="E135" s="348">
        <v>42479</v>
      </c>
      <c r="F135" s="118" t="s">
        <v>2248</v>
      </c>
      <c r="G135" s="118" t="s">
        <v>2248</v>
      </c>
      <c r="H135" s="118"/>
      <c r="I135" s="352" t="s">
        <v>2257</v>
      </c>
      <c r="J135" s="353" t="s">
        <v>2202</v>
      </c>
      <c r="K135" s="354">
        <v>194</v>
      </c>
      <c r="L135" s="47" t="s">
        <v>2225</v>
      </c>
      <c r="M135" s="356" t="s">
        <v>2226</v>
      </c>
      <c r="N135" s="163">
        <v>4988000</v>
      </c>
      <c r="O135" s="350" t="s">
        <v>2227</v>
      </c>
      <c r="P135" s="351" t="s">
        <v>2228</v>
      </c>
      <c r="Q135" s="289" t="s">
        <v>1480</v>
      </c>
      <c r="R135" s="351" t="s">
        <v>1481</v>
      </c>
      <c r="S135" s="48"/>
      <c r="T135" s="49"/>
      <c r="U135" s="48"/>
      <c r="V135" s="193">
        <v>19</v>
      </c>
      <c r="W135" s="348">
        <v>42496</v>
      </c>
      <c r="X135" s="352" t="s">
        <v>2223</v>
      </c>
      <c r="Y135" s="46" t="s">
        <v>2291</v>
      </c>
      <c r="Z135" s="35">
        <v>19214515</v>
      </c>
      <c r="AA135" s="51"/>
      <c r="AB135" s="349">
        <v>95316</v>
      </c>
      <c r="AC135" s="348"/>
      <c r="AD135" s="50">
        <v>0</v>
      </c>
      <c r="AE135" s="158">
        <v>3000000</v>
      </c>
      <c r="AF135" s="50"/>
      <c r="AG135" s="50"/>
      <c r="AH135" s="50">
        <f t="shared" si="117"/>
        <v>3000000</v>
      </c>
      <c r="AI135" s="158" t="s">
        <v>22</v>
      </c>
      <c r="AJ135" s="158" t="s">
        <v>67</v>
      </c>
      <c r="AK135" s="158" t="s">
        <v>67</v>
      </c>
      <c r="AL135" s="158" t="s">
        <v>67</v>
      </c>
      <c r="AM135" s="348" t="s">
        <v>67</v>
      </c>
      <c r="AN135" s="348">
        <v>42496</v>
      </c>
      <c r="AO135" s="348"/>
      <c r="AP135" s="348">
        <v>42734</v>
      </c>
      <c r="AQ135" s="29">
        <f t="shared" si="140"/>
        <v>238</v>
      </c>
      <c r="AR135" s="29"/>
      <c r="AS135" s="352"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4">
        <f t="shared" si="150"/>
        <v>23</v>
      </c>
      <c r="B136" s="44" t="s">
        <v>2792</v>
      </c>
      <c r="C136" s="219" t="s">
        <v>2543</v>
      </c>
      <c r="D136" s="217">
        <v>24</v>
      </c>
      <c r="E136" s="348">
        <v>42480</v>
      </c>
      <c r="F136" s="118" t="s">
        <v>2248</v>
      </c>
      <c r="G136" s="118" t="s">
        <v>2248</v>
      </c>
      <c r="H136" s="118"/>
      <c r="I136" s="352" t="s">
        <v>1972</v>
      </c>
      <c r="J136" s="353" t="s">
        <v>2201</v>
      </c>
      <c r="K136" s="354">
        <v>159</v>
      </c>
      <c r="L136" s="47">
        <v>901517</v>
      </c>
      <c r="M136" s="356" t="s">
        <v>2229</v>
      </c>
      <c r="N136" s="163">
        <v>5950000</v>
      </c>
      <c r="O136" s="350" t="s">
        <v>2230</v>
      </c>
      <c r="P136" s="351" t="s">
        <v>2231</v>
      </c>
      <c r="Q136" s="289" t="s">
        <v>1480</v>
      </c>
      <c r="R136" s="351" t="s">
        <v>1481</v>
      </c>
      <c r="S136" s="48"/>
      <c r="T136" s="49"/>
      <c r="U136" s="48"/>
      <c r="V136" s="193">
        <v>23</v>
      </c>
      <c r="W136" s="348">
        <v>42500</v>
      </c>
      <c r="X136" s="352" t="s">
        <v>1579</v>
      </c>
      <c r="Y136" s="46" t="s">
        <v>2340</v>
      </c>
      <c r="Z136" s="157">
        <v>800003122</v>
      </c>
      <c r="AA136" s="51" t="s">
        <v>1895</v>
      </c>
      <c r="AB136" s="349">
        <v>96316</v>
      </c>
      <c r="AC136" s="348"/>
      <c r="AD136" s="50">
        <v>0</v>
      </c>
      <c r="AE136" s="158">
        <v>5879900</v>
      </c>
      <c r="AF136" s="50"/>
      <c r="AG136" s="50"/>
      <c r="AH136" s="50">
        <f t="shared" si="117"/>
        <v>5879900</v>
      </c>
      <c r="AI136" s="158" t="s">
        <v>22</v>
      </c>
      <c r="AJ136" s="158" t="s">
        <v>67</v>
      </c>
      <c r="AK136" s="158" t="s">
        <v>67</v>
      </c>
      <c r="AL136" s="158" t="s">
        <v>67</v>
      </c>
      <c r="AM136" s="348" t="s">
        <v>67</v>
      </c>
      <c r="AN136" s="348">
        <v>42503</v>
      </c>
      <c r="AO136" s="348"/>
      <c r="AP136" s="348">
        <v>42719</v>
      </c>
      <c r="AQ136" s="29">
        <f t="shared" si="140"/>
        <v>216</v>
      </c>
      <c r="AR136" s="29"/>
      <c r="AS136" s="352"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4">
        <f t="shared" si="150"/>
        <v>21</v>
      </c>
      <c r="B137" s="279" t="s">
        <v>1609</v>
      </c>
      <c r="C137" s="219" t="s">
        <v>2544</v>
      </c>
      <c r="D137" s="217">
        <v>25</v>
      </c>
      <c r="E137" s="348">
        <v>42481</v>
      </c>
      <c r="F137" s="118" t="s">
        <v>2248</v>
      </c>
      <c r="G137" s="118" t="s">
        <v>2248</v>
      </c>
      <c r="H137" s="118"/>
      <c r="I137" s="121" t="s">
        <v>2250</v>
      </c>
      <c r="J137" s="353" t="s">
        <v>2200</v>
      </c>
      <c r="K137" s="354">
        <v>37</v>
      </c>
      <c r="L137" s="47">
        <v>432332</v>
      </c>
      <c r="M137" s="356" t="s">
        <v>2137</v>
      </c>
      <c r="N137" s="163">
        <v>9146636</v>
      </c>
      <c r="O137" s="350" t="s">
        <v>2232</v>
      </c>
      <c r="P137" s="351" t="s">
        <v>2233</v>
      </c>
      <c r="Q137" s="289" t="s">
        <v>1480</v>
      </c>
      <c r="R137" s="351" t="s">
        <v>1481</v>
      </c>
      <c r="S137" s="48"/>
      <c r="T137" s="49"/>
      <c r="U137" s="48"/>
      <c r="V137" s="193">
        <v>21</v>
      </c>
      <c r="W137" s="348">
        <v>42496</v>
      </c>
      <c r="X137" s="352" t="s">
        <v>1484</v>
      </c>
      <c r="Y137" s="46" t="s">
        <v>2341</v>
      </c>
      <c r="Z137" s="35">
        <v>900210800</v>
      </c>
      <c r="AA137" s="51" t="s">
        <v>1578</v>
      </c>
      <c r="AB137" s="349">
        <v>95516</v>
      </c>
      <c r="AC137" s="348"/>
      <c r="AD137" s="50">
        <v>0</v>
      </c>
      <c r="AE137" s="158">
        <v>6000000</v>
      </c>
      <c r="AF137" s="50"/>
      <c r="AG137" s="50"/>
      <c r="AH137" s="50">
        <f t="shared" si="117"/>
        <v>6000000</v>
      </c>
      <c r="AI137" s="158" t="s">
        <v>22</v>
      </c>
      <c r="AJ137" s="158" t="s">
        <v>67</v>
      </c>
      <c r="AK137" s="158" t="s">
        <v>67</v>
      </c>
      <c r="AL137" s="158" t="s">
        <v>67</v>
      </c>
      <c r="AM137" s="348" t="s">
        <v>67</v>
      </c>
      <c r="AN137" s="348">
        <v>42500</v>
      </c>
      <c r="AO137" s="348"/>
      <c r="AP137" s="348">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4">
        <f t="shared" si="150"/>
        <v>20</v>
      </c>
      <c r="B138" s="279" t="s">
        <v>1610</v>
      </c>
      <c r="C138" s="219" t="s">
        <v>2545</v>
      </c>
      <c r="D138" s="217">
        <v>26</v>
      </c>
      <c r="E138" s="348">
        <v>42481</v>
      </c>
      <c r="F138" s="118" t="s">
        <v>2248</v>
      </c>
      <c r="G138" s="118" t="s">
        <v>2248</v>
      </c>
      <c r="H138" s="118"/>
      <c r="I138" s="352" t="s">
        <v>2257</v>
      </c>
      <c r="J138" s="353" t="s">
        <v>2199</v>
      </c>
      <c r="K138" s="354">
        <v>126</v>
      </c>
      <c r="L138" s="47">
        <v>781815</v>
      </c>
      <c r="M138" s="356" t="s">
        <v>2234</v>
      </c>
      <c r="N138" s="163">
        <v>18000000</v>
      </c>
      <c r="O138" s="350" t="s">
        <v>2235</v>
      </c>
      <c r="P138" s="351" t="s">
        <v>1598</v>
      </c>
      <c r="Q138" s="289" t="s">
        <v>1480</v>
      </c>
      <c r="R138" s="351" t="s">
        <v>1481</v>
      </c>
      <c r="S138" s="48"/>
      <c r="T138" s="49"/>
      <c r="U138" s="48"/>
      <c r="V138" s="193">
        <v>20</v>
      </c>
      <c r="W138" s="348">
        <v>42496</v>
      </c>
      <c r="X138" s="352" t="s">
        <v>2236</v>
      </c>
      <c r="Y138" s="46" t="s">
        <v>2292</v>
      </c>
      <c r="Z138" s="35">
        <v>45503049</v>
      </c>
      <c r="AA138" s="51"/>
      <c r="AB138" s="349">
        <v>95216</v>
      </c>
      <c r="AC138" s="348"/>
      <c r="AD138" s="50">
        <v>0</v>
      </c>
      <c r="AE138" s="158">
        <v>18000000</v>
      </c>
      <c r="AF138" s="50"/>
      <c r="AG138" s="50"/>
      <c r="AH138" s="50">
        <f t="shared" si="117"/>
        <v>18000000</v>
      </c>
      <c r="AI138" s="158" t="s">
        <v>22</v>
      </c>
      <c r="AJ138" s="158" t="s">
        <v>67</v>
      </c>
      <c r="AK138" s="158" t="s">
        <v>67</v>
      </c>
      <c r="AL138" s="158" t="s">
        <v>67</v>
      </c>
      <c r="AM138" s="348" t="s">
        <v>67</v>
      </c>
      <c r="AN138" s="348">
        <v>42500</v>
      </c>
      <c r="AO138" s="348"/>
      <c r="AP138" s="348">
        <v>42735</v>
      </c>
      <c r="AQ138" s="29">
        <f t="shared" si="140"/>
        <v>235</v>
      </c>
      <c r="AR138" s="29"/>
      <c r="AS138" s="352"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4">
        <f t="shared" si="150"/>
        <v>22</v>
      </c>
      <c r="B139" s="279" t="s">
        <v>1609</v>
      </c>
      <c r="C139" s="219" t="s">
        <v>2546</v>
      </c>
      <c r="D139" s="217">
        <v>27</v>
      </c>
      <c r="E139" s="348">
        <v>42481</v>
      </c>
      <c r="F139" s="118" t="s">
        <v>2248</v>
      </c>
      <c r="G139" s="118" t="s">
        <v>2248</v>
      </c>
      <c r="H139" s="118"/>
      <c r="I139" s="352" t="s">
        <v>2257</v>
      </c>
      <c r="J139" s="353" t="s">
        <v>2282</v>
      </c>
      <c r="K139" s="354">
        <v>128</v>
      </c>
      <c r="L139" s="47">
        <v>781815</v>
      </c>
      <c r="M139" s="356" t="s">
        <v>2237</v>
      </c>
      <c r="N139" s="163">
        <v>8000000</v>
      </c>
      <c r="O139" s="350" t="s">
        <v>2238</v>
      </c>
      <c r="P139" s="351" t="s">
        <v>1598</v>
      </c>
      <c r="Q139" s="289" t="s">
        <v>1480</v>
      </c>
      <c r="R139" s="351" t="s">
        <v>1481</v>
      </c>
      <c r="S139" s="48"/>
      <c r="T139" s="49"/>
      <c r="U139" s="48"/>
      <c r="V139" s="193">
        <v>22</v>
      </c>
      <c r="W139" s="348">
        <v>42496</v>
      </c>
      <c r="X139" s="352" t="s">
        <v>2241</v>
      </c>
      <c r="Y139" s="46" t="s">
        <v>2342</v>
      </c>
      <c r="Z139" s="35">
        <v>890302988</v>
      </c>
      <c r="AA139" s="51" t="s">
        <v>1565</v>
      </c>
      <c r="AB139" s="349">
        <v>95416</v>
      </c>
      <c r="AC139" s="348"/>
      <c r="AD139" s="50">
        <v>0</v>
      </c>
      <c r="AE139" s="158">
        <v>8000000</v>
      </c>
      <c r="AF139" s="50"/>
      <c r="AG139" s="50"/>
      <c r="AH139" s="50">
        <f t="shared" si="117"/>
        <v>8000000</v>
      </c>
      <c r="AI139" s="158" t="s">
        <v>22</v>
      </c>
      <c r="AJ139" s="158" t="s">
        <v>67</v>
      </c>
      <c r="AK139" s="158" t="s">
        <v>67</v>
      </c>
      <c r="AL139" s="158" t="s">
        <v>67</v>
      </c>
      <c r="AM139" s="348" t="s">
        <v>67</v>
      </c>
      <c r="AN139" s="348">
        <v>42503</v>
      </c>
      <c r="AO139" s="348"/>
      <c r="AP139" s="348">
        <v>42735</v>
      </c>
      <c r="AQ139" s="29">
        <f t="shared" si="140"/>
        <v>232</v>
      </c>
      <c r="AR139" s="29"/>
      <c r="AS139" s="352"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4">
        <f t="shared" si="150"/>
        <v>24</v>
      </c>
      <c r="B140" s="279" t="s">
        <v>2170</v>
      </c>
      <c r="C140" s="186" t="s">
        <v>2425</v>
      </c>
      <c r="D140" s="217">
        <v>28</v>
      </c>
      <c r="E140" s="348">
        <v>42482</v>
      </c>
      <c r="F140" s="118" t="s">
        <v>2248</v>
      </c>
      <c r="G140" s="118" t="s">
        <v>2248</v>
      </c>
      <c r="H140" s="118"/>
      <c r="I140" s="352" t="s">
        <v>2257</v>
      </c>
      <c r="J140" s="353" t="s">
        <v>2198</v>
      </c>
      <c r="K140" s="354">
        <v>148</v>
      </c>
      <c r="L140" s="47">
        <v>721532</v>
      </c>
      <c r="M140" s="356" t="s">
        <v>2239</v>
      </c>
      <c r="N140" s="163">
        <v>6000000</v>
      </c>
      <c r="O140" s="350" t="s">
        <v>2240</v>
      </c>
      <c r="P140" s="351" t="s">
        <v>1714</v>
      </c>
      <c r="Q140" s="289" t="s">
        <v>1480</v>
      </c>
      <c r="R140" s="351" t="s">
        <v>1481</v>
      </c>
      <c r="S140" s="48"/>
      <c r="T140" s="49"/>
      <c r="U140" s="48"/>
      <c r="V140" s="193">
        <v>24</v>
      </c>
      <c r="W140" s="348">
        <v>42506</v>
      </c>
      <c r="X140" s="352" t="s">
        <v>1484</v>
      </c>
      <c r="Y140" s="46" t="s">
        <v>2345</v>
      </c>
      <c r="Z140" s="35">
        <v>900818078</v>
      </c>
      <c r="AA140" s="51" t="s">
        <v>1570</v>
      </c>
      <c r="AB140" s="349">
        <v>100516</v>
      </c>
      <c r="AC140" s="348"/>
      <c r="AD140" s="50">
        <v>0</v>
      </c>
      <c r="AE140" s="158">
        <v>3994169.88</v>
      </c>
      <c r="AF140" s="50"/>
      <c r="AG140" s="50"/>
      <c r="AH140" s="50">
        <f t="shared" si="117"/>
        <v>3994169.88</v>
      </c>
      <c r="AI140" s="158" t="s">
        <v>2548</v>
      </c>
      <c r="AJ140" s="158" t="s">
        <v>2539</v>
      </c>
      <c r="AK140" s="158">
        <v>43632</v>
      </c>
      <c r="AL140" s="158" t="s">
        <v>2549</v>
      </c>
      <c r="AM140" s="348">
        <v>42509</v>
      </c>
      <c r="AN140" s="348">
        <v>42513</v>
      </c>
      <c r="AO140" s="348"/>
      <c r="AP140" s="348">
        <v>42543</v>
      </c>
      <c r="AQ140" s="29">
        <f t="shared" si="140"/>
        <v>30</v>
      </c>
      <c r="AR140" s="29"/>
      <c r="AS140" s="352"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4">
        <f t="shared" si="150"/>
        <v>25</v>
      </c>
      <c r="B141" s="279" t="s">
        <v>2170</v>
      </c>
      <c r="C141" s="186" t="s">
        <v>2424</v>
      </c>
      <c r="D141" s="217">
        <v>29</v>
      </c>
      <c r="E141" s="348">
        <v>42488</v>
      </c>
      <c r="F141" s="118" t="s">
        <v>2248</v>
      </c>
      <c r="G141" s="118" t="s">
        <v>2248</v>
      </c>
      <c r="H141" s="118"/>
      <c r="I141" s="352" t="s">
        <v>2257</v>
      </c>
      <c r="J141" s="353" t="s">
        <v>2197</v>
      </c>
      <c r="K141" s="354">
        <v>127</v>
      </c>
      <c r="L141" s="47">
        <v>781815</v>
      </c>
      <c r="M141" s="356" t="s">
        <v>2237</v>
      </c>
      <c r="N141" s="163">
        <v>14000000</v>
      </c>
      <c r="O141" s="350" t="s">
        <v>2242</v>
      </c>
      <c r="P141" s="351" t="s">
        <v>1598</v>
      </c>
      <c r="Q141" s="289" t="s">
        <v>1480</v>
      </c>
      <c r="R141" s="351" t="s">
        <v>1481</v>
      </c>
      <c r="S141" s="48"/>
      <c r="T141" s="49"/>
      <c r="U141" s="48"/>
      <c r="V141" s="193">
        <v>25</v>
      </c>
      <c r="W141" s="348">
        <v>42513</v>
      </c>
      <c r="X141" s="352" t="s">
        <v>2243</v>
      </c>
      <c r="Y141" s="46" t="s">
        <v>2343</v>
      </c>
      <c r="Z141" s="35">
        <v>94514631</v>
      </c>
      <c r="AA141" s="51"/>
      <c r="AB141" s="349">
        <v>106716</v>
      </c>
      <c r="AC141" s="348"/>
      <c r="AD141" s="50">
        <v>0</v>
      </c>
      <c r="AE141" s="158">
        <v>14000000</v>
      </c>
      <c r="AF141" s="50"/>
      <c r="AG141" s="50"/>
      <c r="AH141" s="50">
        <f t="shared" si="117"/>
        <v>14000000</v>
      </c>
      <c r="AI141" s="158" t="s">
        <v>22</v>
      </c>
      <c r="AJ141" s="158" t="s">
        <v>67</v>
      </c>
      <c r="AK141" s="158" t="s">
        <v>67</v>
      </c>
      <c r="AL141" s="158" t="s">
        <v>67</v>
      </c>
      <c r="AM141" s="348" t="s">
        <v>67</v>
      </c>
      <c r="AN141" s="348">
        <v>42514</v>
      </c>
      <c r="AO141" s="348"/>
      <c r="AP141" s="348">
        <v>42735</v>
      </c>
      <c r="AQ141" s="29">
        <f t="shared" si="140"/>
        <v>221</v>
      </c>
      <c r="AR141" s="29"/>
      <c r="AS141" s="352"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4">
        <f t="shared" si="150"/>
        <v>92</v>
      </c>
      <c r="B142" s="347" t="s">
        <v>1489</v>
      </c>
      <c r="C142" s="279" t="s">
        <v>2249</v>
      </c>
      <c r="D142" s="235">
        <v>12</v>
      </c>
      <c r="E142" s="348">
        <v>42482</v>
      </c>
      <c r="F142" s="118" t="s">
        <v>1590</v>
      </c>
      <c r="G142" s="118" t="s">
        <v>1591</v>
      </c>
      <c r="H142" s="118"/>
      <c r="I142" s="121" t="s">
        <v>2250</v>
      </c>
      <c r="J142" s="353" t="s">
        <v>2251</v>
      </c>
      <c r="K142" s="349">
        <v>30</v>
      </c>
      <c r="L142" s="47" t="s">
        <v>2253</v>
      </c>
      <c r="M142" s="47" t="s">
        <v>2254</v>
      </c>
      <c r="N142" s="163">
        <v>72683987</v>
      </c>
      <c r="O142" s="350" t="s">
        <v>2252</v>
      </c>
      <c r="P142" s="92" t="s">
        <v>1531</v>
      </c>
      <c r="Q142" s="289" t="s">
        <v>1480</v>
      </c>
      <c r="R142" s="351" t="s">
        <v>1481</v>
      </c>
      <c r="S142" s="48"/>
      <c r="T142" s="49"/>
      <c r="U142" s="48"/>
      <c r="V142" s="193">
        <v>92</v>
      </c>
      <c r="W142" s="348">
        <v>42530</v>
      </c>
      <c r="X142" s="352" t="s">
        <v>1866</v>
      </c>
      <c r="Y142" s="46" t="s">
        <v>2346</v>
      </c>
      <c r="Z142" s="55">
        <v>830100010</v>
      </c>
      <c r="AA142" s="51" t="s">
        <v>1729</v>
      </c>
      <c r="AB142" s="349">
        <v>117516</v>
      </c>
      <c r="AC142" s="348">
        <v>42530</v>
      </c>
      <c r="AD142" s="50"/>
      <c r="AE142" s="158">
        <v>72683987</v>
      </c>
      <c r="AF142" s="50"/>
      <c r="AG142" s="50"/>
      <c r="AH142" s="50">
        <f t="shared" si="117"/>
        <v>72683987</v>
      </c>
      <c r="AI142" s="158" t="s">
        <v>2255</v>
      </c>
      <c r="AJ142" s="89" t="s">
        <v>2062</v>
      </c>
      <c r="AK142" s="348"/>
      <c r="AL142" s="348" t="s">
        <v>2473</v>
      </c>
      <c r="AM142" s="348"/>
      <c r="AN142" s="348">
        <v>42531</v>
      </c>
      <c r="AO142" s="348"/>
      <c r="AP142" s="348">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4">
        <f t="shared" si="150"/>
        <v>100</v>
      </c>
      <c r="B143" s="44" t="s">
        <v>2792</v>
      </c>
      <c r="C143" s="279" t="s">
        <v>2527</v>
      </c>
      <c r="D143" s="235">
        <v>13</v>
      </c>
      <c r="E143" s="348">
        <v>42485</v>
      </c>
      <c r="F143" s="118" t="s">
        <v>1590</v>
      </c>
      <c r="G143" s="118" t="s">
        <v>1591</v>
      </c>
      <c r="H143" s="118"/>
      <c r="I143" s="352" t="s">
        <v>2257</v>
      </c>
      <c r="J143" s="353" t="s">
        <v>2256</v>
      </c>
      <c r="K143" s="349">
        <v>98</v>
      </c>
      <c r="L143" s="47">
        <v>251725</v>
      </c>
      <c r="M143" s="47" t="s">
        <v>2258</v>
      </c>
      <c r="N143" s="163">
        <v>65000000</v>
      </c>
      <c r="O143" s="350" t="s">
        <v>2263</v>
      </c>
      <c r="P143" s="92" t="s">
        <v>2264</v>
      </c>
      <c r="Q143" s="289" t="s">
        <v>1480</v>
      </c>
      <c r="R143" s="351" t="s">
        <v>1481</v>
      </c>
      <c r="S143" s="48"/>
      <c r="T143" s="49"/>
      <c r="U143" s="48"/>
      <c r="V143" s="193">
        <v>100</v>
      </c>
      <c r="W143" s="348">
        <v>42541</v>
      </c>
      <c r="X143" s="352" t="s">
        <v>1866</v>
      </c>
      <c r="Y143" s="46" t="s">
        <v>2649</v>
      </c>
      <c r="Z143" s="55">
        <v>800089111</v>
      </c>
      <c r="AA143" s="51" t="s">
        <v>1729</v>
      </c>
      <c r="AB143" s="349">
        <v>122616</v>
      </c>
      <c r="AC143" s="348"/>
      <c r="AD143" s="50"/>
      <c r="AE143" s="158">
        <v>65000000</v>
      </c>
      <c r="AF143" s="50"/>
      <c r="AG143" s="50"/>
      <c r="AH143" s="50">
        <f t="shared" si="117"/>
        <v>65000000</v>
      </c>
      <c r="AI143" s="158" t="s">
        <v>2259</v>
      </c>
      <c r="AJ143" s="89" t="s">
        <v>2062</v>
      </c>
      <c r="AK143" s="348"/>
      <c r="AL143" s="348" t="s">
        <v>2071</v>
      </c>
      <c r="AM143" s="348">
        <v>42548</v>
      </c>
      <c r="AN143" s="348">
        <v>42542</v>
      </c>
      <c r="AO143" s="348"/>
      <c r="AP143" s="348">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4">
        <f t="shared" si="150"/>
        <v>114</v>
      </c>
      <c r="B144" s="347" t="s">
        <v>1610</v>
      </c>
      <c r="C144" s="279" t="s">
        <v>2834</v>
      </c>
      <c r="D144" s="235">
        <v>14</v>
      </c>
      <c r="E144" s="348">
        <v>42494</v>
      </c>
      <c r="F144" s="118" t="s">
        <v>1590</v>
      </c>
      <c r="G144" s="118" t="s">
        <v>1591</v>
      </c>
      <c r="H144" s="118"/>
      <c r="I144" s="121" t="s">
        <v>2250</v>
      </c>
      <c r="J144" s="353" t="s">
        <v>2260</v>
      </c>
      <c r="K144" s="349">
        <v>23</v>
      </c>
      <c r="L144" s="47" t="s">
        <v>2261</v>
      </c>
      <c r="M144" s="28" t="s">
        <v>2262</v>
      </c>
      <c r="N144" s="163">
        <v>98056000</v>
      </c>
      <c r="O144" s="350" t="s">
        <v>2247</v>
      </c>
      <c r="P144" s="92" t="s">
        <v>1531</v>
      </c>
      <c r="Q144" s="289" t="s">
        <v>1480</v>
      </c>
      <c r="R144" s="351" t="s">
        <v>1481</v>
      </c>
      <c r="S144" s="48"/>
      <c r="T144" s="49"/>
      <c r="U144" s="48"/>
      <c r="V144" s="193">
        <v>114</v>
      </c>
      <c r="W144" s="348">
        <v>42569</v>
      </c>
      <c r="X144" s="352" t="s">
        <v>1484</v>
      </c>
      <c r="Y144" s="46" t="s">
        <v>2728</v>
      </c>
      <c r="Z144" s="55">
        <v>900426804</v>
      </c>
      <c r="AA144" s="51" t="s">
        <v>1839</v>
      </c>
      <c r="AB144" s="349">
        <v>138916</v>
      </c>
      <c r="AC144" s="348">
        <v>42569</v>
      </c>
      <c r="AD144" s="50"/>
      <c r="AE144" s="29">
        <v>52877000</v>
      </c>
      <c r="AF144" s="50"/>
      <c r="AG144" s="50"/>
      <c r="AH144" s="50">
        <f t="shared" si="117"/>
        <v>52877000</v>
      </c>
      <c r="AI144" s="158" t="s">
        <v>2259</v>
      </c>
      <c r="AJ144" s="89" t="s">
        <v>2062</v>
      </c>
      <c r="AK144" s="348"/>
      <c r="AL144" s="348" t="s">
        <v>2466</v>
      </c>
      <c r="AM144" s="348">
        <v>42570</v>
      </c>
      <c r="AN144" s="348">
        <v>42570</v>
      </c>
      <c r="AO144" s="349">
        <f>AN144-W144</f>
        <v>1</v>
      </c>
      <c r="AP144" s="348">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4">
        <f t="shared" si="150"/>
        <v>7602</v>
      </c>
      <c r="B145" s="347" t="s">
        <v>2284</v>
      </c>
      <c r="C145" s="278" t="s">
        <v>2288</v>
      </c>
      <c r="D145" s="235">
        <v>15351</v>
      </c>
      <c r="E145" s="348">
        <v>42461</v>
      </c>
      <c r="F145" s="352" t="s">
        <v>1590</v>
      </c>
      <c r="G145" s="118" t="s">
        <v>1873</v>
      </c>
      <c r="H145" s="118"/>
      <c r="I145" s="352" t="s">
        <v>1972</v>
      </c>
      <c r="J145" s="353" t="s">
        <v>2285</v>
      </c>
      <c r="K145" s="354">
        <v>163</v>
      </c>
      <c r="L145" s="47" t="s">
        <v>2583</v>
      </c>
      <c r="M145" s="353" t="s">
        <v>2588</v>
      </c>
      <c r="N145" s="163">
        <v>10239900</v>
      </c>
      <c r="O145" s="350">
        <v>23616</v>
      </c>
      <c r="P145" s="29" t="s">
        <v>2286</v>
      </c>
      <c r="Q145" s="289" t="s">
        <v>1480</v>
      </c>
      <c r="R145" s="351" t="s">
        <v>1481</v>
      </c>
      <c r="S145" s="48"/>
      <c r="T145" s="49"/>
      <c r="U145" s="48"/>
      <c r="V145" s="193">
        <v>7602</v>
      </c>
      <c r="W145" s="348">
        <v>42461</v>
      </c>
      <c r="X145" s="352" t="s">
        <v>2287</v>
      </c>
      <c r="Y145" s="46" t="s">
        <v>2283</v>
      </c>
      <c r="Z145" s="55">
        <v>890900943</v>
      </c>
      <c r="AA145" s="51" t="s">
        <v>1578</v>
      </c>
      <c r="AB145" s="349">
        <v>84416</v>
      </c>
      <c r="AC145" s="348">
        <v>42480</v>
      </c>
      <c r="AD145" s="29"/>
      <c r="AE145" s="29">
        <v>10239900</v>
      </c>
      <c r="AF145" s="50"/>
      <c r="AG145" s="50"/>
      <c r="AH145" s="50">
        <f t="shared" si="117"/>
        <v>10239900</v>
      </c>
      <c r="AI145" s="158" t="s">
        <v>22</v>
      </c>
      <c r="AJ145" s="158" t="s">
        <v>67</v>
      </c>
      <c r="AK145" s="158" t="s">
        <v>67</v>
      </c>
      <c r="AL145" s="158" t="s">
        <v>67</v>
      </c>
      <c r="AM145" s="348" t="s">
        <v>67</v>
      </c>
      <c r="AN145" s="348">
        <v>42476</v>
      </c>
      <c r="AO145" s="348"/>
      <c r="AP145" s="348">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4">
        <f t="shared" si="150"/>
        <v>7643</v>
      </c>
      <c r="B146" s="347" t="s">
        <v>2284</v>
      </c>
      <c r="C146" s="279" t="s">
        <v>2585</v>
      </c>
      <c r="D146" s="91">
        <v>15406</v>
      </c>
      <c r="E146" s="348">
        <v>42461</v>
      </c>
      <c r="F146" s="352" t="s">
        <v>1590</v>
      </c>
      <c r="G146" s="118" t="s">
        <v>1873</v>
      </c>
      <c r="H146" s="118"/>
      <c r="I146" s="30" t="s">
        <v>2257</v>
      </c>
      <c r="J146" s="223" t="s">
        <v>2289</v>
      </c>
      <c r="K146" s="349">
        <v>190</v>
      </c>
      <c r="L146" s="47">
        <v>271120</v>
      </c>
      <c r="M146" s="28" t="s">
        <v>2589</v>
      </c>
      <c r="N146" s="218">
        <v>4084800</v>
      </c>
      <c r="O146" s="350" t="s">
        <v>2584</v>
      </c>
      <c r="P146" s="184" t="s">
        <v>2290</v>
      </c>
      <c r="Q146" s="289" t="s">
        <v>1480</v>
      </c>
      <c r="R146" s="351" t="s">
        <v>1481</v>
      </c>
      <c r="S146" s="53"/>
      <c r="T146" s="76"/>
      <c r="U146" s="53"/>
      <c r="V146" s="193">
        <v>7643</v>
      </c>
      <c r="W146" s="348">
        <v>42464</v>
      </c>
      <c r="X146" s="352" t="s">
        <v>1484</v>
      </c>
      <c r="Y146" s="46" t="s">
        <v>2280</v>
      </c>
      <c r="Z146" s="35">
        <v>900059238</v>
      </c>
      <c r="AA146" s="51" t="s">
        <v>2065</v>
      </c>
      <c r="AB146" s="354">
        <v>84916</v>
      </c>
      <c r="AC146" s="92">
        <v>42480</v>
      </c>
      <c r="AD146" s="50"/>
      <c r="AE146" s="157">
        <v>4084800</v>
      </c>
      <c r="AF146" s="50"/>
      <c r="AG146" s="50"/>
      <c r="AH146" s="50">
        <f t="shared" si="117"/>
        <v>4084800</v>
      </c>
      <c r="AI146" s="158" t="s">
        <v>22</v>
      </c>
      <c r="AJ146" s="158" t="s">
        <v>67</v>
      </c>
      <c r="AK146" s="158" t="s">
        <v>67</v>
      </c>
      <c r="AL146" s="158" t="s">
        <v>67</v>
      </c>
      <c r="AM146" s="348" t="s">
        <v>67</v>
      </c>
      <c r="AN146" s="92">
        <v>42464</v>
      </c>
      <c r="AO146" s="92"/>
      <c r="AP146" s="348">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4">
        <f t="shared" si="150"/>
        <v>7781</v>
      </c>
      <c r="B147" s="347" t="s">
        <v>2284</v>
      </c>
      <c r="C147" s="279" t="s">
        <v>2587</v>
      </c>
      <c r="D147" s="91">
        <v>15658</v>
      </c>
      <c r="E147" s="348">
        <v>42472</v>
      </c>
      <c r="F147" s="352" t="s">
        <v>1590</v>
      </c>
      <c r="G147" s="118" t="s">
        <v>1873</v>
      </c>
      <c r="H147" s="118"/>
      <c r="I147" s="121" t="s">
        <v>2250</v>
      </c>
      <c r="J147" s="223" t="s">
        <v>2586</v>
      </c>
      <c r="K147" s="349">
        <v>30</v>
      </c>
      <c r="L147" s="47">
        <v>432330</v>
      </c>
      <c r="M147" s="28" t="s">
        <v>2590</v>
      </c>
      <c r="N147" s="218">
        <v>514702791.48000002</v>
      </c>
      <c r="O147" s="350" t="s">
        <v>2591</v>
      </c>
      <c r="P147" s="184" t="s">
        <v>1531</v>
      </c>
      <c r="Q147" s="289" t="s">
        <v>1480</v>
      </c>
      <c r="R147" s="351" t="s">
        <v>1481</v>
      </c>
      <c r="S147" s="53"/>
      <c r="T147" s="76"/>
      <c r="U147" s="53"/>
      <c r="V147" s="193">
        <v>7781</v>
      </c>
      <c r="W147" s="348">
        <v>42472</v>
      </c>
      <c r="X147" s="352" t="s">
        <v>1484</v>
      </c>
      <c r="Y147" s="46" t="s">
        <v>2592</v>
      </c>
      <c r="Z147" s="35">
        <v>800103052</v>
      </c>
      <c r="AA147" s="51" t="s">
        <v>1883</v>
      </c>
      <c r="AB147" s="354">
        <v>91616</v>
      </c>
      <c r="AC147" s="92">
        <v>42485</v>
      </c>
      <c r="AD147" s="50"/>
      <c r="AE147" s="157">
        <v>514702791.48000002</v>
      </c>
      <c r="AF147" s="50"/>
      <c r="AG147" s="50"/>
      <c r="AH147" s="50">
        <f t="shared" si="117"/>
        <v>514702791.48000002</v>
      </c>
      <c r="AI147" s="158" t="s">
        <v>22</v>
      </c>
      <c r="AJ147" s="158" t="s">
        <v>67</v>
      </c>
      <c r="AK147" s="158" t="s">
        <v>67</v>
      </c>
      <c r="AL147" s="158" t="s">
        <v>67</v>
      </c>
      <c r="AM147" s="348" t="s">
        <v>67</v>
      </c>
      <c r="AN147" s="92">
        <v>42472</v>
      </c>
      <c r="AO147" s="92"/>
      <c r="AP147" s="348">
        <v>42501</v>
      </c>
      <c r="AQ147" s="29">
        <f t="shared" si="151"/>
        <v>29</v>
      </c>
      <c r="AR147" s="53"/>
      <c r="AS147" s="352"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4">
        <f t="shared" si="150"/>
        <v>7854</v>
      </c>
      <c r="B148" s="347" t="s">
        <v>2284</v>
      </c>
      <c r="C148" s="279" t="s">
        <v>2656</v>
      </c>
      <c r="D148" s="91">
        <v>15809</v>
      </c>
      <c r="E148" s="348">
        <v>42478</v>
      </c>
      <c r="F148" s="352" t="s">
        <v>1590</v>
      </c>
      <c r="G148" s="118" t="s">
        <v>1873</v>
      </c>
      <c r="H148" s="118"/>
      <c r="I148" s="352" t="s">
        <v>1972</v>
      </c>
      <c r="J148" s="353" t="s">
        <v>2097</v>
      </c>
      <c r="K148" s="349" t="s">
        <v>2098</v>
      </c>
      <c r="L148" s="47">
        <v>91111703</v>
      </c>
      <c r="M148" s="353" t="s">
        <v>2099</v>
      </c>
      <c r="N148" s="218">
        <v>2690588</v>
      </c>
      <c r="O148" s="350" t="s">
        <v>2657</v>
      </c>
      <c r="P148" s="184" t="s">
        <v>1939</v>
      </c>
      <c r="Q148" s="289" t="s">
        <v>1480</v>
      </c>
      <c r="R148" s="351" t="s">
        <v>1481</v>
      </c>
      <c r="S148" s="53"/>
      <c r="T148" s="76"/>
      <c r="U148" s="53"/>
      <c r="V148" s="193">
        <v>7854</v>
      </c>
      <c r="W148" s="348">
        <v>42478</v>
      </c>
      <c r="X148" s="352" t="s">
        <v>1484</v>
      </c>
      <c r="Y148" s="46" t="s">
        <v>2655</v>
      </c>
      <c r="Z148" s="35">
        <v>817000830</v>
      </c>
      <c r="AA148" s="51" t="s">
        <v>1570</v>
      </c>
      <c r="AB148" s="354">
        <v>85016</v>
      </c>
      <c r="AC148" s="92">
        <v>42480</v>
      </c>
      <c r="AD148" s="50"/>
      <c r="AE148" s="157">
        <v>2690588</v>
      </c>
      <c r="AF148" s="50"/>
      <c r="AG148" s="50"/>
      <c r="AH148" s="50">
        <f t="shared" si="117"/>
        <v>2690588</v>
      </c>
      <c r="AI148" s="158" t="s">
        <v>22</v>
      </c>
      <c r="AJ148" s="158" t="s">
        <v>67</v>
      </c>
      <c r="AK148" s="158" t="s">
        <v>67</v>
      </c>
      <c r="AL148" s="158" t="s">
        <v>67</v>
      </c>
      <c r="AM148" s="348" t="s">
        <v>67</v>
      </c>
      <c r="AN148" s="92">
        <v>42478</v>
      </c>
      <c r="AO148" s="92"/>
      <c r="AP148" s="348">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4">
        <f t="shared" si="150"/>
        <v>7883</v>
      </c>
      <c r="B149" s="347" t="s">
        <v>2284</v>
      </c>
      <c r="C149" s="279" t="s">
        <v>2593</v>
      </c>
      <c r="D149" s="91">
        <v>15871</v>
      </c>
      <c r="E149" s="348">
        <v>42479</v>
      </c>
      <c r="F149" s="352" t="s">
        <v>1590</v>
      </c>
      <c r="G149" s="118" t="s">
        <v>1873</v>
      </c>
      <c r="H149" s="118"/>
      <c r="I149" s="121" t="s">
        <v>2250</v>
      </c>
      <c r="J149" s="353" t="s">
        <v>2097</v>
      </c>
      <c r="K149" s="349">
        <v>15</v>
      </c>
      <c r="L149" s="47">
        <v>81112105</v>
      </c>
      <c r="M149" s="353" t="s">
        <v>2594</v>
      </c>
      <c r="N149" s="218">
        <v>17687097</v>
      </c>
      <c r="O149" s="350" t="s">
        <v>2595</v>
      </c>
      <c r="P149" s="184" t="s">
        <v>1531</v>
      </c>
      <c r="Q149" s="289" t="s">
        <v>1480</v>
      </c>
      <c r="R149" s="351" t="s">
        <v>1481</v>
      </c>
      <c r="S149" s="53"/>
      <c r="T149" s="76"/>
      <c r="U149" s="53"/>
      <c r="V149" s="193">
        <v>7883</v>
      </c>
      <c r="W149" s="348">
        <v>42479</v>
      </c>
      <c r="X149" s="352" t="s">
        <v>1484</v>
      </c>
      <c r="Y149" s="46" t="s">
        <v>2596</v>
      </c>
      <c r="Z149" s="35">
        <v>900255873</v>
      </c>
      <c r="AA149" s="51" t="s">
        <v>1806</v>
      </c>
      <c r="AB149" s="354">
        <v>85316</v>
      </c>
      <c r="AC149" s="92">
        <v>42480</v>
      </c>
      <c r="AD149" s="50"/>
      <c r="AE149" s="157">
        <v>17687097</v>
      </c>
      <c r="AF149" s="50"/>
      <c r="AG149" s="50"/>
      <c r="AH149" s="50">
        <f t="shared" si="117"/>
        <v>17687097</v>
      </c>
      <c r="AI149" s="158" t="s">
        <v>22</v>
      </c>
      <c r="AJ149" s="158" t="s">
        <v>67</v>
      </c>
      <c r="AK149" s="158" t="s">
        <v>67</v>
      </c>
      <c r="AL149" s="158" t="s">
        <v>67</v>
      </c>
      <c r="AM149" s="348" t="s">
        <v>67</v>
      </c>
      <c r="AN149" s="92">
        <v>42479</v>
      </c>
      <c r="AO149" s="92"/>
      <c r="AP149" s="348">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4">
        <f t="shared" si="150"/>
        <v>8004</v>
      </c>
      <c r="B150" s="347" t="s">
        <v>2284</v>
      </c>
      <c r="C150" s="279" t="s">
        <v>2600</v>
      </c>
      <c r="D150" s="91">
        <v>16073</v>
      </c>
      <c r="E150" s="348">
        <v>42485</v>
      </c>
      <c r="F150" s="352" t="s">
        <v>1590</v>
      </c>
      <c r="G150" s="118" t="s">
        <v>1873</v>
      </c>
      <c r="H150" s="118"/>
      <c r="I150" s="121" t="s">
        <v>2250</v>
      </c>
      <c r="J150" s="353" t="s">
        <v>2598</v>
      </c>
      <c r="K150" s="349">
        <v>33</v>
      </c>
      <c r="L150" s="47">
        <v>432330</v>
      </c>
      <c r="M150" s="28" t="s">
        <v>2590</v>
      </c>
      <c r="N150" s="218">
        <v>713650040</v>
      </c>
      <c r="O150" s="350" t="s">
        <v>2599</v>
      </c>
      <c r="P150" s="184" t="s">
        <v>1531</v>
      </c>
      <c r="Q150" s="289" t="s">
        <v>1480</v>
      </c>
      <c r="R150" s="351" t="s">
        <v>1481</v>
      </c>
      <c r="S150" s="53"/>
      <c r="T150" s="76"/>
      <c r="U150" s="53"/>
      <c r="V150" s="193">
        <v>8004</v>
      </c>
      <c r="W150" s="348">
        <v>42485</v>
      </c>
      <c r="X150" s="352" t="s">
        <v>1484</v>
      </c>
      <c r="Y150" s="46" t="s">
        <v>2592</v>
      </c>
      <c r="Z150" s="35">
        <v>800103052</v>
      </c>
      <c r="AA150" s="51" t="s">
        <v>1883</v>
      </c>
      <c r="AB150" s="354">
        <v>91816</v>
      </c>
      <c r="AC150" s="92">
        <v>42486</v>
      </c>
      <c r="AD150" s="50"/>
      <c r="AE150" s="157">
        <v>713650040</v>
      </c>
      <c r="AF150" s="50"/>
      <c r="AG150" s="50"/>
      <c r="AH150" s="50">
        <f t="shared" si="117"/>
        <v>713650040</v>
      </c>
      <c r="AI150" s="158" t="s">
        <v>22</v>
      </c>
      <c r="AJ150" s="158" t="s">
        <v>67</v>
      </c>
      <c r="AK150" s="158" t="s">
        <v>67</v>
      </c>
      <c r="AL150" s="158" t="s">
        <v>67</v>
      </c>
      <c r="AM150" s="348" t="s">
        <v>67</v>
      </c>
      <c r="AN150" s="92">
        <v>42485</v>
      </c>
      <c r="AO150" s="92"/>
      <c r="AP150" s="348">
        <v>42886</v>
      </c>
      <c r="AQ150" s="29">
        <f t="shared" si="151"/>
        <v>401</v>
      </c>
      <c r="AR150" s="53"/>
      <c r="AS150" s="352"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4">
        <f t="shared" si="150"/>
        <v>104</v>
      </c>
      <c r="B151" s="279" t="s">
        <v>1609</v>
      </c>
      <c r="C151" s="279" t="s">
        <v>2569</v>
      </c>
      <c r="D151" s="226">
        <v>82</v>
      </c>
      <c r="E151" s="348">
        <v>42510</v>
      </c>
      <c r="F151" s="352" t="s">
        <v>1499</v>
      </c>
      <c r="G151" s="352" t="s">
        <v>1525</v>
      </c>
      <c r="H151" s="352"/>
      <c r="I151" s="352" t="s">
        <v>1972</v>
      </c>
      <c r="J151" s="28" t="s">
        <v>2297</v>
      </c>
      <c r="K151" s="349">
        <v>46</v>
      </c>
      <c r="L151" s="47">
        <v>861017</v>
      </c>
      <c r="M151" s="47" t="s">
        <v>2298</v>
      </c>
      <c r="N151" s="218">
        <v>20000000</v>
      </c>
      <c r="O151" s="76" t="s">
        <v>2299</v>
      </c>
      <c r="P151" s="184" t="s">
        <v>2038</v>
      </c>
      <c r="Q151" s="219" t="s">
        <v>1480</v>
      </c>
      <c r="R151" s="351" t="s">
        <v>1481</v>
      </c>
      <c r="S151" s="53"/>
      <c r="T151" s="76"/>
      <c r="U151" s="53"/>
      <c r="V151" s="193">
        <v>104</v>
      </c>
      <c r="W151" s="348">
        <v>42545</v>
      </c>
      <c r="X151" s="352" t="s">
        <v>1484</v>
      </c>
      <c r="Y151" s="46" t="s">
        <v>2415</v>
      </c>
      <c r="Z151" s="115">
        <v>860007759</v>
      </c>
      <c r="AA151" s="51" t="s">
        <v>1846</v>
      </c>
      <c r="AB151" s="354">
        <v>129616</v>
      </c>
      <c r="AC151" s="92"/>
      <c r="AD151" s="50"/>
      <c r="AE151" s="50">
        <v>20000000</v>
      </c>
      <c r="AF151" s="50"/>
      <c r="AG151" s="50"/>
      <c r="AH151" s="50">
        <f t="shared" ref="AH151:AH157" si="165">AE151+AF151</f>
        <v>20000000</v>
      </c>
      <c r="AI151" s="158" t="s">
        <v>22</v>
      </c>
      <c r="AJ151" s="158" t="s">
        <v>67</v>
      </c>
      <c r="AK151" s="158" t="s">
        <v>67</v>
      </c>
      <c r="AL151" s="158" t="s">
        <v>67</v>
      </c>
      <c r="AM151" s="348" t="s">
        <v>67</v>
      </c>
      <c r="AN151" s="92">
        <v>42548</v>
      </c>
      <c r="AO151" s="92"/>
      <c r="AP151" s="348">
        <v>42704</v>
      </c>
      <c r="AQ151" s="29">
        <f t="shared" si="151"/>
        <v>156</v>
      </c>
      <c r="AR151" s="53"/>
      <c r="AS151" s="352"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t="str">
        <f t="shared" si="150"/>
        <v>16.PAV.19939P</v>
      </c>
      <c r="B152" s="44" t="s">
        <v>2792</v>
      </c>
      <c r="C152" s="282" t="s">
        <v>2426</v>
      </c>
      <c r="D152" s="235">
        <v>83</v>
      </c>
      <c r="E152" s="348">
        <v>42510</v>
      </c>
      <c r="F152" s="352" t="s">
        <v>1499</v>
      </c>
      <c r="G152" s="352" t="s">
        <v>1525</v>
      </c>
      <c r="H152" s="352"/>
      <c r="I152" s="352" t="s">
        <v>2257</v>
      </c>
      <c r="J152" s="28" t="s">
        <v>2305</v>
      </c>
      <c r="K152" s="349">
        <v>149</v>
      </c>
      <c r="L152" s="47"/>
      <c r="M152" s="47"/>
      <c r="N152" s="218"/>
      <c r="O152" s="76" t="s">
        <v>2306</v>
      </c>
      <c r="P152" s="184" t="s">
        <v>1714</v>
      </c>
      <c r="Q152" s="219" t="s">
        <v>1480</v>
      </c>
      <c r="R152" s="351" t="s">
        <v>1481</v>
      </c>
      <c r="S152" s="53"/>
      <c r="T152" s="76"/>
      <c r="U152" s="53"/>
      <c r="V152" s="193" t="s">
        <v>2307</v>
      </c>
      <c r="W152" s="348">
        <v>42510</v>
      </c>
      <c r="X152" s="352" t="s">
        <v>2309</v>
      </c>
      <c r="Y152" s="46" t="s">
        <v>2308</v>
      </c>
      <c r="Z152" s="115"/>
      <c r="AA152" s="51"/>
      <c r="AB152" s="354">
        <v>106616</v>
      </c>
      <c r="AC152" s="92"/>
      <c r="AD152" s="50"/>
      <c r="AE152" s="74">
        <v>14996317</v>
      </c>
      <c r="AF152" s="50"/>
      <c r="AG152" s="50"/>
      <c r="AH152" s="50">
        <f t="shared" si="165"/>
        <v>14996317</v>
      </c>
      <c r="AI152" s="158" t="s">
        <v>22</v>
      </c>
      <c r="AJ152" s="158" t="s">
        <v>67</v>
      </c>
      <c r="AK152" s="158" t="s">
        <v>67</v>
      </c>
      <c r="AL152" s="158" t="s">
        <v>67</v>
      </c>
      <c r="AM152" s="348" t="s">
        <v>67</v>
      </c>
      <c r="AN152" s="92">
        <v>42513</v>
      </c>
      <c r="AO152" s="92"/>
      <c r="AP152" s="348">
        <v>42543</v>
      </c>
      <c r="AQ152" s="29">
        <f t="shared" si="151"/>
        <v>30</v>
      </c>
      <c r="AR152" s="53"/>
      <c r="AS152" s="352"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90</v>
      </c>
      <c r="B153" s="279" t="s">
        <v>2170</v>
      </c>
      <c r="C153" s="282" t="s">
        <v>2427</v>
      </c>
      <c r="D153" s="235">
        <v>84</v>
      </c>
      <c r="E153" s="348">
        <v>42513</v>
      </c>
      <c r="F153" s="352" t="s">
        <v>1499</v>
      </c>
      <c r="G153" s="352" t="s">
        <v>1525</v>
      </c>
      <c r="H153" s="352"/>
      <c r="I153" s="352" t="s">
        <v>1972</v>
      </c>
      <c r="J153" s="28" t="s">
        <v>2310</v>
      </c>
      <c r="K153" s="349">
        <v>254</v>
      </c>
      <c r="L153" s="47">
        <v>861117</v>
      </c>
      <c r="M153" s="47" t="s">
        <v>1959</v>
      </c>
      <c r="N153" s="218">
        <v>30600000</v>
      </c>
      <c r="O153" s="76" t="s">
        <v>2311</v>
      </c>
      <c r="P153" s="184" t="s">
        <v>2038</v>
      </c>
      <c r="Q153" s="219" t="s">
        <v>1480</v>
      </c>
      <c r="R153" s="351" t="s">
        <v>1481</v>
      </c>
      <c r="S153" s="53"/>
      <c r="T153" s="76"/>
      <c r="U153" s="53"/>
      <c r="V153" s="193">
        <v>90</v>
      </c>
      <c r="W153" s="348">
        <v>42524</v>
      </c>
      <c r="X153" s="352" t="s">
        <v>1484</v>
      </c>
      <c r="Y153" s="46" t="s">
        <v>2483</v>
      </c>
      <c r="Z153" s="115">
        <v>899999066</v>
      </c>
      <c r="AA153" s="51" t="s">
        <v>2065</v>
      </c>
      <c r="AB153" s="354">
        <v>113716</v>
      </c>
      <c r="AC153" s="92"/>
      <c r="AD153" s="50"/>
      <c r="AE153" s="74">
        <v>30600000</v>
      </c>
      <c r="AF153" s="50"/>
      <c r="AG153" s="50"/>
      <c r="AH153" s="50">
        <f t="shared" si="165"/>
        <v>30600000</v>
      </c>
      <c r="AI153" s="158" t="s">
        <v>22</v>
      </c>
      <c r="AJ153" s="158" t="s">
        <v>67</v>
      </c>
      <c r="AK153" s="158" t="s">
        <v>67</v>
      </c>
      <c r="AL153" s="158" t="s">
        <v>67</v>
      </c>
      <c r="AM153" s="348" t="s">
        <v>67</v>
      </c>
      <c r="AN153" s="92">
        <v>42552</v>
      </c>
      <c r="AO153" s="92"/>
      <c r="AP153" s="348">
        <v>42704</v>
      </c>
      <c r="AQ153" s="29">
        <f t="shared" si="151"/>
        <v>152</v>
      </c>
      <c r="AR153" s="53"/>
      <c r="AS153" s="352"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4">
        <f t="shared" si="150"/>
        <v>112</v>
      </c>
      <c r="B154" s="279" t="s">
        <v>1609</v>
      </c>
      <c r="C154" s="279" t="s">
        <v>2570</v>
      </c>
      <c r="D154" s="235">
        <v>85</v>
      </c>
      <c r="E154" s="348">
        <v>42515</v>
      </c>
      <c r="F154" s="352" t="s">
        <v>1499</v>
      </c>
      <c r="G154" s="352" t="s">
        <v>1525</v>
      </c>
      <c r="H154" s="352"/>
      <c r="I154" s="352" t="s">
        <v>1972</v>
      </c>
      <c r="J154" s="28" t="s">
        <v>2312</v>
      </c>
      <c r="K154" s="349">
        <v>246</v>
      </c>
      <c r="L154" s="47">
        <v>861017</v>
      </c>
      <c r="M154" s="47" t="s">
        <v>1956</v>
      </c>
      <c r="N154" s="218">
        <v>11200000</v>
      </c>
      <c r="O154" s="76" t="s">
        <v>2313</v>
      </c>
      <c r="P154" s="184" t="s">
        <v>2038</v>
      </c>
      <c r="Q154" s="289" t="s">
        <v>1480</v>
      </c>
      <c r="R154" s="351" t="s">
        <v>1481</v>
      </c>
      <c r="S154" s="53"/>
      <c r="T154" s="76"/>
      <c r="U154" s="53"/>
      <c r="V154" s="193">
        <v>112</v>
      </c>
      <c r="W154" s="348">
        <v>42563</v>
      </c>
      <c r="X154" s="352" t="s">
        <v>1484</v>
      </c>
      <c r="Y154" s="46" t="s">
        <v>2314</v>
      </c>
      <c r="Z154" s="115">
        <v>830015728</v>
      </c>
      <c r="AA154" s="51" t="s">
        <v>1578</v>
      </c>
      <c r="AB154" s="354">
        <v>136015</v>
      </c>
      <c r="AC154" s="92">
        <v>42563</v>
      </c>
      <c r="AD154" s="50"/>
      <c r="AE154" s="50">
        <v>11200000</v>
      </c>
      <c r="AF154" s="50"/>
      <c r="AG154" s="50"/>
      <c r="AH154" s="50">
        <f t="shared" si="165"/>
        <v>11200000</v>
      </c>
      <c r="AI154" s="158" t="s">
        <v>22</v>
      </c>
      <c r="AJ154" s="158" t="s">
        <v>67</v>
      </c>
      <c r="AK154" s="158" t="s">
        <v>67</v>
      </c>
      <c r="AL154" s="158" t="s">
        <v>67</v>
      </c>
      <c r="AM154" s="348" t="s">
        <v>67</v>
      </c>
      <c r="AN154" s="92">
        <v>42566</v>
      </c>
      <c r="AO154" s="349">
        <f>AN154-W154</f>
        <v>3</v>
      </c>
      <c r="AP154" s="348">
        <v>42704</v>
      </c>
      <c r="AQ154" s="172">
        <f t="shared" si="151"/>
        <v>138</v>
      </c>
      <c r="AR154" s="53"/>
      <c r="AS154" s="352"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4">
        <f t="shared" si="150"/>
        <v>103</v>
      </c>
      <c r="B155" s="279" t="s">
        <v>1610</v>
      </c>
      <c r="C155" s="282" t="s">
        <v>2417</v>
      </c>
      <c r="D155" s="235">
        <v>86</v>
      </c>
      <c r="E155" s="348">
        <v>42514</v>
      </c>
      <c r="F155" s="352" t="s">
        <v>1499</v>
      </c>
      <c r="G155" s="352" t="s">
        <v>1525</v>
      </c>
      <c r="H155" s="352"/>
      <c r="I155" s="352" t="s">
        <v>1972</v>
      </c>
      <c r="J155" s="28" t="s">
        <v>2315</v>
      </c>
      <c r="K155" s="349">
        <v>250</v>
      </c>
      <c r="L155" s="47">
        <v>801615</v>
      </c>
      <c r="M155" s="47" t="s">
        <v>1835</v>
      </c>
      <c r="N155" s="218">
        <v>29580000</v>
      </c>
      <c r="O155" s="76" t="s">
        <v>2316</v>
      </c>
      <c r="P155" s="184" t="s">
        <v>2038</v>
      </c>
      <c r="Q155" s="219" t="s">
        <v>1480</v>
      </c>
      <c r="R155" s="351" t="s">
        <v>1481</v>
      </c>
      <c r="S155" s="53"/>
      <c r="T155" s="76"/>
      <c r="U155" s="53"/>
      <c r="V155" s="193">
        <v>103</v>
      </c>
      <c r="W155" s="348">
        <v>42545</v>
      </c>
      <c r="X155" s="352" t="s">
        <v>1866</v>
      </c>
      <c r="Y155" s="46" t="s">
        <v>2619</v>
      </c>
      <c r="Z155" s="115">
        <v>899999066</v>
      </c>
      <c r="AA155" s="51" t="s">
        <v>2065</v>
      </c>
      <c r="AB155" s="354">
        <v>29416</v>
      </c>
      <c r="AC155" s="92"/>
      <c r="AD155" s="50"/>
      <c r="AE155" s="74">
        <v>29580000</v>
      </c>
      <c r="AF155" s="50"/>
      <c r="AG155" s="50"/>
      <c r="AH155" s="50">
        <f t="shared" si="165"/>
        <v>29580000</v>
      </c>
      <c r="AI155" s="158" t="s">
        <v>22</v>
      </c>
      <c r="AJ155" s="158" t="s">
        <v>67</v>
      </c>
      <c r="AK155" s="158" t="s">
        <v>67</v>
      </c>
      <c r="AL155" s="158" t="s">
        <v>67</v>
      </c>
      <c r="AM155" s="348" t="s">
        <v>67</v>
      </c>
      <c r="AN155" s="92">
        <v>42545</v>
      </c>
      <c r="AO155" s="92"/>
      <c r="AP155" s="348">
        <v>42613</v>
      </c>
      <c r="AQ155" s="29">
        <f t="shared" si="151"/>
        <v>68</v>
      </c>
      <c r="AR155" s="53"/>
      <c r="AS155" s="352"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8"/>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4">
        <f t="shared" si="150"/>
        <v>101</v>
      </c>
      <c r="B157" s="279" t="s">
        <v>1489</v>
      </c>
      <c r="C157" s="279" t="s">
        <v>2564</v>
      </c>
      <c r="D157" s="235">
        <v>88</v>
      </c>
      <c r="E157" s="348">
        <v>42515</v>
      </c>
      <c r="F157" s="352" t="s">
        <v>1499</v>
      </c>
      <c r="G157" s="46" t="s">
        <v>1525</v>
      </c>
      <c r="H157" s="46"/>
      <c r="I157" s="46" t="s">
        <v>1972</v>
      </c>
      <c r="J157" s="28" t="s">
        <v>2321</v>
      </c>
      <c r="K157" s="349">
        <v>249</v>
      </c>
      <c r="L157" s="47">
        <v>801615</v>
      </c>
      <c r="M157" s="47" t="s">
        <v>1835</v>
      </c>
      <c r="N157" s="218">
        <v>10000000</v>
      </c>
      <c r="O157" s="76" t="s">
        <v>2322</v>
      </c>
      <c r="P157" s="184" t="s">
        <v>2038</v>
      </c>
      <c r="Q157" s="219" t="s">
        <v>1480</v>
      </c>
      <c r="R157" s="351" t="s">
        <v>1481</v>
      </c>
      <c r="S157" s="53"/>
      <c r="T157" s="76"/>
      <c r="U157" s="53"/>
      <c r="V157" s="193">
        <v>101</v>
      </c>
      <c r="W157" s="348">
        <v>42541</v>
      </c>
      <c r="X157" s="352" t="s">
        <v>1484</v>
      </c>
      <c r="Y157" s="367" t="s">
        <v>2323</v>
      </c>
      <c r="Z157" s="115">
        <v>51683740</v>
      </c>
      <c r="AA157" s="51"/>
      <c r="AB157" s="354">
        <v>122716</v>
      </c>
      <c r="AC157" s="92"/>
      <c r="AD157" s="369">
        <v>5000000</v>
      </c>
      <c r="AE157" s="74">
        <v>10000000</v>
      </c>
      <c r="AF157" s="50"/>
      <c r="AG157" s="50"/>
      <c r="AH157" s="369">
        <f t="shared" si="165"/>
        <v>10000000</v>
      </c>
      <c r="AI157" s="158" t="s">
        <v>22</v>
      </c>
      <c r="AJ157" s="158" t="s">
        <v>67</v>
      </c>
      <c r="AK157" s="158" t="s">
        <v>67</v>
      </c>
      <c r="AL157" s="158" t="s">
        <v>67</v>
      </c>
      <c r="AM157" s="348" t="s">
        <v>67</v>
      </c>
      <c r="AN157" s="92">
        <v>42542</v>
      </c>
      <c r="AO157" s="92"/>
      <c r="AP157" s="348">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5"/>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8"/>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8"/>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4">
        <f t="shared" si="150"/>
        <v>105</v>
      </c>
      <c r="B159" s="279" t="s">
        <v>2170</v>
      </c>
      <c r="C159" s="282" t="s">
        <v>2433</v>
      </c>
      <c r="D159" s="235">
        <v>90</v>
      </c>
      <c r="E159" s="348">
        <v>42516</v>
      </c>
      <c r="F159" s="352" t="s">
        <v>1499</v>
      </c>
      <c r="G159" s="352" t="s">
        <v>1525</v>
      </c>
      <c r="H159" s="352"/>
      <c r="I159" s="352" t="s">
        <v>255</v>
      </c>
      <c r="J159" s="28" t="s">
        <v>2325</v>
      </c>
      <c r="K159" s="349">
        <v>262</v>
      </c>
      <c r="L159" s="47">
        <v>801116</v>
      </c>
      <c r="M159" s="47" t="s">
        <v>1479</v>
      </c>
      <c r="N159" s="218">
        <v>10000000</v>
      </c>
      <c r="O159" s="76" t="s">
        <v>2326</v>
      </c>
      <c r="P159" s="184" t="s">
        <v>1487</v>
      </c>
      <c r="Q159" s="219" t="s">
        <v>1480</v>
      </c>
      <c r="R159" s="351" t="s">
        <v>1481</v>
      </c>
      <c r="S159" s="53"/>
      <c r="T159" s="76"/>
      <c r="U159" s="53"/>
      <c r="V159" s="193">
        <v>105</v>
      </c>
      <c r="W159" s="348">
        <v>42548</v>
      </c>
      <c r="X159" s="352" t="s">
        <v>1484</v>
      </c>
      <c r="Y159" s="46" t="s">
        <v>2327</v>
      </c>
      <c r="Z159" s="115">
        <v>900422614</v>
      </c>
      <c r="AA159" s="51" t="s">
        <v>1883</v>
      </c>
      <c r="AB159" s="354">
        <v>129716</v>
      </c>
      <c r="AC159" s="92"/>
      <c r="AD159" s="50"/>
      <c r="AE159" s="74">
        <v>10000000</v>
      </c>
      <c r="AF159" s="50"/>
      <c r="AG159" s="50"/>
      <c r="AH159" s="50">
        <f>AE159+AF159</f>
        <v>10000000</v>
      </c>
      <c r="AI159" s="158" t="s">
        <v>22</v>
      </c>
      <c r="AJ159" s="158" t="s">
        <v>67</v>
      </c>
      <c r="AK159" s="158" t="s">
        <v>67</v>
      </c>
      <c r="AL159" s="158" t="s">
        <v>67</v>
      </c>
      <c r="AM159" s="348" t="s">
        <v>67</v>
      </c>
      <c r="AN159" s="92">
        <v>42548</v>
      </c>
      <c r="AO159" s="92"/>
      <c r="AP159" s="348">
        <v>42735</v>
      </c>
      <c r="AQ159" s="29">
        <f t="shared" si="166"/>
        <v>187</v>
      </c>
      <c r="AR159" s="53"/>
      <c r="AS159" s="352"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4">
        <f t="shared" si="150"/>
        <v>93</v>
      </c>
      <c r="B160" s="279" t="s">
        <v>2324</v>
      </c>
      <c r="C160" s="282" t="s">
        <v>2422</v>
      </c>
      <c r="D160" s="235">
        <v>91</v>
      </c>
      <c r="E160" s="348">
        <v>42516</v>
      </c>
      <c r="F160" s="352" t="s">
        <v>1499</v>
      </c>
      <c r="G160" s="352" t="s">
        <v>1526</v>
      </c>
      <c r="H160" s="352"/>
      <c r="I160" s="352" t="s">
        <v>212</v>
      </c>
      <c r="J160" s="28" t="s">
        <v>2328</v>
      </c>
      <c r="K160" s="349">
        <v>93</v>
      </c>
      <c r="L160" s="47">
        <v>821113</v>
      </c>
      <c r="M160" s="47" t="s">
        <v>2133</v>
      </c>
      <c r="N160" s="218">
        <v>1060000</v>
      </c>
      <c r="O160" s="76" t="s">
        <v>2329</v>
      </c>
      <c r="P160" s="184" t="s">
        <v>1803</v>
      </c>
      <c r="Q160" s="219" t="s">
        <v>1480</v>
      </c>
      <c r="R160" s="351" t="s">
        <v>1481</v>
      </c>
      <c r="S160" s="53"/>
      <c r="T160" s="76"/>
      <c r="U160" s="53"/>
      <c r="V160" s="193">
        <v>93</v>
      </c>
      <c r="W160" s="348">
        <v>42531</v>
      </c>
      <c r="X160" s="352" t="s">
        <v>1484</v>
      </c>
      <c r="Y160" s="46" t="s">
        <v>2330</v>
      </c>
      <c r="Z160" s="115">
        <v>800249557</v>
      </c>
      <c r="AA160" s="51" t="s">
        <v>1806</v>
      </c>
      <c r="AB160" s="354">
        <v>117816</v>
      </c>
      <c r="AC160" s="92"/>
      <c r="AD160" s="50"/>
      <c r="AE160" s="74">
        <v>1060000</v>
      </c>
      <c r="AF160" s="50"/>
      <c r="AG160" s="50"/>
      <c r="AH160" s="50">
        <f>AE160+AF160</f>
        <v>1060000</v>
      </c>
      <c r="AI160" s="158" t="s">
        <v>22</v>
      </c>
      <c r="AJ160" s="158" t="s">
        <v>67</v>
      </c>
      <c r="AK160" s="158" t="s">
        <v>67</v>
      </c>
      <c r="AL160" s="158" t="s">
        <v>67</v>
      </c>
      <c r="AM160" s="348" t="s">
        <v>67</v>
      </c>
      <c r="AN160" s="92">
        <v>42531</v>
      </c>
      <c r="AO160" s="92"/>
      <c r="AP160" s="348">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4">
        <f t="shared" si="150"/>
        <v>99</v>
      </c>
      <c r="B161" s="279" t="s">
        <v>2164</v>
      </c>
      <c r="C161" s="282" t="s">
        <v>2525</v>
      </c>
      <c r="D161" s="255">
        <v>92</v>
      </c>
      <c r="E161" s="348">
        <v>42516</v>
      </c>
      <c r="F161" s="352" t="s">
        <v>1499</v>
      </c>
      <c r="G161" s="352" t="s">
        <v>1526</v>
      </c>
      <c r="H161" s="352"/>
      <c r="I161" s="30" t="s">
        <v>2302</v>
      </c>
      <c r="J161" s="28" t="s">
        <v>2416</v>
      </c>
      <c r="K161" s="349">
        <v>179</v>
      </c>
      <c r="L161" s="47">
        <v>241415</v>
      </c>
      <c r="M161" s="47" t="s">
        <v>2351</v>
      </c>
      <c r="N161" s="218">
        <v>30000000</v>
      </c>
      <c r="O161" s="76" t="s">
        <v>2349</v>
      </c>
      <c r="P161" s="184" t="s">
        <v>2350</v>
      </c>
      <c r="Q161" s="219" t="s">
        <v>1480</v>
      </c>
      <c r="R161" s="351" t="s">
        <v>1481</v>
      </c>
      <c r="S161" s="53"/>
      <c r="T161" s="76"/>
      <c r="U161" s="53"/>
      <c r="V161" s="193">
        <v>99</v>
      </c>
      <c r="W161" s="348">
        <v>42536</v>
      </c>
      <c r="X161" s="352" t="s">
        <v>1484</v>
      </c>
      <c r="Y161" s="46" t="s">
        <v>2348</v>
      </c>
      <c r="Z161" s="115">
        <v>800219241</v>
      </c>
      <c r="AA161" s="51" t="s">
        <v>1806</v>
      </c>
      <c r="AB161" s="354">
        <v>120116</v>
      </c>
      <c r="AC161" s="92"/>
      <c r="AD161" s="50"/>
      <c r="AE161" s="74">
        <v>30000000</v>
      </c>
      <c r="AF161" s="50"/>
      <c r="AG161" s="50"/>
      <c r="AH161" s="50">
        <f>AE161+AF161</f>
        <v>30000000</v>
      </c>
      <c r="AI161" s="158" t="s">
        <v>22</v>
      </c>
      <c r="AJ161" s="158" t="s">
        <v>67</v>
      </c>
      <c r="AK161" s="158" t="s">
        <v>67</v>
      </c>
      <c r="AL161" s="158" t="s">
        <v>67</v>
      </c>
      <c r="AM161" s="348" t="s">
        <v>67</v>
      </c>
      <c r="AN161" s="92">
        <v>42536</v>
      </c>
      <c r="AO161" s="92"/>
      <c r="AP161" s="348">
        <v>42596</v>
      </c>
      <c r="AQ161" s="29">
        <f t="shared" si="166"/>
        <v>60</v>
      </c>
      <c r="AR161" s="53"/>
      <c r="AS161" s="352"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4">
        <f t="shared" si="150"/>
        <v>26</v>
      </c>
      <c r="B162" s="279" t="s">
        <v>1610</v>
      </c>
      <c r="C162" s="186" t="s">
        <v>2418</v>
      </c>
      <c r="D162" s="255">
        <v>30</v>
      </c>
      <c r="E162" s="348">
        <v>42506</v>
      </c>
      <c r="F162" s="118" t="s">
        <v>2248</v>
      </c>
      <c r="G162" s="118" t="s">
        <v>2248</v>
      </c>
      <c r="H162" s="118"/>
      <c r="I162" s="352" t="s">
        <v>2257</v>
      </c>
      <c r="J162" s="353" t="s">
        <v>2352</v>
      </c>
      <c r="K162" s="354">
        <v>186</v>
      </c>
      <c r="L162" s="47">
        <v>721015</v>
      </c>
      <c r="M162" s="356" t="s">
        <v>2206</v>
      </c>
      <c r="N162" s="163">
        <v>6997940</v>
      </c>
      <c r="O162" s="350" t="s">
        <v>2300</v>
      </c>
      <c r="P162" s="351" t="s">
        <v>1714</v>
      </c>
      <c r="Q162" s="289" t="s">
        <v>1480</v>
      </c>
      <c r="R162" s="351" t="s">
        <v>1481</v>
      </c>
      <c r="S162" s="48"/>
      <c r="T162" s="49"/>
      <c r="U162" s="48"/>
      <c r="V162" s="193">
        <v>26</v>
      </c>
      <c r="W162" s="348">
        <v>42528</v>
      </c>
      <c r="X162" s="352" t="s">
        <v>2117</v>
      </c>
      <c r="Y162" s="46" t="s">
        <v>2210</v>
      </c>
      <c r="Z162" s="35">
        <v>900785304</v>
      </c>
      <c r="AA162" s="51" t="s">
        <v>1565</v>
      </c>
      <c r="AB162" s="349">
        <v>113816</v>
      </c>
      <c r="AC162" s="348"/>
      <c r="AD162" s="50">
        <v>0</v>
      </c>
      <c r="AE162" s="158">
        <v>4422191</v>
      </c>
      <c r="AF162" s="50"/>
      <c r="AG162" s="50"/>
      <c r="AH162" s="50">
        <f t="shared" ref="AH162:AH165" si="167">+AE162+AF162</f>
        <v>4422191</v>
      </c>
      <c r="AI162" s="158" t="s">
        <v>22</v>
      </c>
      <c r="AJ162" s="158" t="s">
        <v>67</v>
      </c>
      <c r="AK162" s="158" t="s">
        <v>67</v>
      </c>
      <c r="AL162" s="158" t="s">
        <v>67</v>
      </c>
      <c r="AM162" s="348" t="s">
        <v>67</v>
      </c>
      <c r="AN162" s="348">
        <v>42528</v>
      </c>
      <c r="AO162" s="348"/>
      <c r="AP162" s="348">
        <v>42558</v>
      </c>
      <c r="AQ162" s="29">
        <f t="shared" si="166"/>
        <v>30</v>
      </c>
      <c r="AR162" s="29"/>
      <c r="AS162" s="352"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4">
        <f t="shared" si="150"/>
        <v>27</v>
      </c>
      <c r="B163" s="44" t="s">
        <v>2792</v>
      </c>
      <c r="C163" s="186" t="s">
        <v>2432</v>
      </c>
      <c r="D163" s="255">
        <v>31</v>
      </c>
      <c r="E163" s="348">
        <v>42514</v>
      </c>
      <c r="F163" s="118" t="s">
        <v>2248</v>
      </c>
      <c r="G163" s="118" t="s">
        <v>2248</v>
      </c>
      <c r="H163" s="118"/>
      <c r="I163" s="352" t="s">
        <v>2257</v>
      </c>
      <c r="J163" s="353" t="s">
        <v>2353</v>
      </c>
      <c r="K163" s="354">
        <v>144</v>
      </c>
      <c r="L163" s="47" t="s">
        <v>2354</v>
      </c>
      <c r="M163" s="356" t="s">
        <v>2355</v>
      </c>
      <c r="N163" s="163">
        <v>5800000</v>
      </c>
      <c r="O163" s="350" t="s">
        <v>2356</v>
      </c>
      <c r="P163" s="351" t="s">
        <v>1714</v>
      </c>
      <c r="Q163" s="289" t="s">
        <v>1480</v>
      </c>
      <c r="R163" s="351" t="s">
        <v>1481</v>
      </c>
      <c r="S163" s="48"/>
      <c r="T163" s="49"/>
      <c r="U163" s="48"/>
      <c r="V163" s="193">
        <v>27</v>
      </c>
      <c r="W163" s="348">
        <v>42537</v>
      </c>
      <c r="X163" s="352" t="s">
        <v>1484</v>
      </c>
      <c r="Y163" s="46" t="s">
        <v>2550</v>
      </c>
      <c r="Z163" s="35">
        <v>900575266</v>
      </c>
      <c r="AA163" s="51" t="s">
        <v>1729</v>
      </c>
      <c r="AB163" s="349">
        <v>120316</v>
      </c>
      <c r="AC163" s="348"/>
      <c r="AD163" s="50">
        <v>0</v>
      </c>
      <c r="AE163" s="158">
        <v>2760800</v>
      </c>
      <c r="AF163" s="50"/>
      <c r="AG163" s="50"/>
      <c r="AH163" s="50">
        <f t="shared" si="167"/>
        <v>2760800</v>
      </c>
      <c r="AI163" s="158" t="s">
        <v>22</v>
      </c>
      <c r="AJ163" s="158" t="s">
        <v>67</v>
      </c>
      <c r="AK163" s="158" t="s">
        <v>67</v>
      </c>
      <c r="AL163" s="158" t="s">
        <v>67</v>
      </c>
      <c r="AM163" s="348" t="s">
        <v>67</v>
      </c>
      <c r="AN163" s="348">
        <v>42541</v>
      </c>
      <c r="AO163" s="348"/>
      <c r="AP163" s="348">
        <v>42735</v>
      </c>
      <c r="AQ163" s="29">
        <f t="shared" si="166"/>
        <v>194</v>
      </c>
      <c r="AR163" s="29"/>
      <c r="AS163" s="352"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4">
        <f t="shared" si="150"/>
        <v>28</v>
      </c>
      <c r="B164" s="44" t="s">
        <v>2792</v>
      </c>
      <c r="C164" s="186" t="s">
        <v>2431</v>
      </c>
      <c r="D164" s="255">
        <v>32</v>
      </c>
      <c r="E164" s="348">
        <v>42514</v>
      </c>
      <c r="F164" s="118" t="s">
        <v>2248</v>
      </c>
      <c r="G164" s="118" t="s">
        <v>2248</v>
      </c>
      <c r="H164" s="118"/>
      <c r="I164" s="352" t="s">
        <v>2257</v>
      </c>
      <c r="J164" s="353" t="s">
        <v>2357</v>
      </c>
      <c r="K164" s="354">
        <v>176</v>
      </c>
      <c r="L164" s="47">
        <v>781815</v>
      </c>
      <c r="M164" s="356" t="s">
        <v>2237</v>
      </c>
      <c r="N164" s="163">
        <v>7000000</v>
      </c>
      <c r="O164" s="350" t="s">
        <v>2358</v>
      </c>
      <c r="P164" s="351" t="s">
        <v>1598</v>
      </c>
      <c r="Q164" s="289" t="s">
        <v>1480</v>
      </c>
      <c r="R164" s="351" t="s">
        <v>1481</v>
      </c>
      <c r="S164" s="48"/>
      <c r="T164" s="49"/>
      <c r="U164" s="48"/>
      <c r="V164" s="193">
        <v>28</v>
      </c>
      <c r="W164" s="348">
        <v>42537</v>
      </c>
      <c r="X164" s="352" t="s">
        <v>1579</v>
      </c>
      <c r="Y164" s="46" t="s">
        <v>2551</v>
      </c>
      <c r="Z164" s="35">
        <v>19118199</v>
      </c>
      <c r="AA164" s="51"/>
      <c r="AB164" s="349">
        <v>120216</v>
      </c>
      <c r="AC164" s="348"/>
      <c r="AD164" s="50">
        <v>0</v>
      </c>
      <c r="AE164" s="158">
        <v>7000000</v>
      </c>
      <c r="AF164" s="50"/>
      <c r="AG164" s="50"/>
      <c r="AH164" s="50">
        <f t="shared" si="167"/>
        <v>7000000</v>
      </c>
      <c r="AI164" s="158" t="s">
        <v>22</v>
      </c>
      <c r="AJ164" s="158" t="s">
        <v>67</v>
      </c>
      <c r="AK164" s="158" t="s">
        <v>67</v>
      </c>
      <c r="AL164" s="158" t="s">
        <v>67</v>
      </c>
      <c r="AM164" s="348" t="s">
        <v>67</v>
      </c>
      <c r="AN164" s="348">
        <v>42542</v>
      </c>
      <c r="AO164" s="348"/>
      <c r="AP164" s="348">
        <v>42735</v>
      </c>
      <c r="AQ164" s="29" t="s">
        <v>2347</v>
      </c>
      <c r="AR164" s="29"/>
      <c r="AS164" s="352"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4">
        <f t="shared" si="150"/>
        <v>32</v>
      </c>
      <c r="B165" s="44" t="s">
        <v>2792</v>
      </c>
      <c r="C165" s="186" t="s">
        <v>2430</v>
      </c>
      <c r="D165" s="255">
        <v>33</v>
      </c>
      <c r="E165" s="348">
        <v>42515</v>
      </c>
      <c r="F165" s="118" t="s">
        <v>2248</v>
      </c>
      <c r="G165" s="118" t="s">
        <v>2248</v>
      </c>
      <c r="H165" s="118"/>
      <c r="I165" s="30" t="s">
        <v>2257</v>
      </c>
      <c r="J165" s="353" t="s">
        <v>2359</v>
      </c>
      <c r="K165" s="354">
        <v>87</v>
      </c>
      <c r="L165" s="47">
        <v>151015</v>
      </c>
      <c r="M165" s="356" t="s">
        <v>2360</v>
      </c>
      <c r="N165" s="163">
        <v>500000</v>
      </c>
      <c r="O165" s="350" t="s">
        <v>2361</v>
      </c>
      <c r="P165" s="351" t="s">
        <v>1786</v>
      </c>
      <c r="Q165" s="289" t="s">
        <v>1480</v>
      </c>
      <c r="R165" s="351" t="s">
        <v>1481</v>
      </c>
      <c r="S165" s="48"/>
      <c r="T165" s="49"/>
      <c r="U165" s="48"/>
      <c r="V165" s="193">
        <v>32</v>
      </c>
      <c r="W165" s="348">
        <v>42537</v>
      </c>
      <c r="X165" s="352" t="s">
        <v>2362</v>
      </c>
      <c r="Y165" s="46" t="s">
        <v>2552</v>
      </c>
      <c r="Z165" s="35">
        <v>900810806</v>
      </c>
      <c r="AA165" s="51" t="s">
        <v>1578</v>
      </c>
      <c r="AB165" s="349">
        <v>121116</v>
      </c>
      <c r="AC165" s="348"/>
      <c r="AD165" s="50">
        <v>0</v>
      </c>
      <c r="AE165" s="158">
        <v>500000</v>
      </c>
      <c r="AF165" s="50"/>
      <c r="AG165" s="50"/>
      <c r="AH165" s="50">
        <f t="shared" si="167"/>
        <v>500000</v>
      </c>
      <c r="AI165" s="158" t="s">
        <v>22</v>
      </c>
      <c r="AJ165" s="158" t="s">
        <v>67</v>
      </c>
      <c r="AK165" s="158" t="s">
        <v>67</v>
      </c>
      <c r="AL165" s="158" t="s">
        <v>67</v>
      </c>
      <c r="AM165" s="348" t="s">
        <v>67</v>
      </c>
      <c r="AN165" s="348">
        <v>42538</v>
      </c>
      <c r="AO165" s="348"/>
      <c r="AP165" s="348">
        <v>42735</v>
      </c>
      <c r="AQ165" s="29"/>
      <c r="AR165" s="29"/>
      <c r="AS165" s="352"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8">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4">
        <f t="shared" si="150"/>
        <v>33</v>
      </c>
      <c r="B167" s="279" t="s">
        <v>2164</v>
      </c>
      <c r="C167" s="219" t="s">
        <v>2555</v>
      </c>
      <c r="D167" s="239">
        <v>35</v>
      </c>
      <c r="E167" s="348">
        <v>42516</v>
      </c>
      <c r="F167" s="118" t="s">
        <v>2248</v>
      </c>
      <c r="G167" s="118" t="s">
        <v>2248</v>
      </c>
      <c r="H167" s="118"/>
      <c r="I167" s="352" t="s">
        <v>2257</v>
      </c>
      <c r="J167" s="353" t="s">
        <v>2366</v>
      </c>
      <c r="K167" s="354">
        <v>119</v>
      </c>
      <c r="L167" s="47">
        <v>781815</v>
      </c>
      <c r="M167" s="356" t="s">
        <v>2237</v>
      </c>
      <c r="N167" s="163">
        <v>20000000</v>
      </c>
      <c r="O167" s="350" t="s">
        <v>2367</v>
      </c>
      <c r="P167" s="351" t="s">
        <v>1598</v>
      </c>
      <c r="Q167" s="289" t="s">
        <v>1480</v>
      </c>
      <c r="R167" s="351" t="s">
        <v>1481</v>
      </c>
      <c r="S167" s="48"/>
      <c r="T167" s="49"/>
      <c r="U167" s="48"/>
      <c r="V167" s="193">
        <v>33</v>
      </c>
      <c r="W167" s="348">
        <v>42537</v>
      </c>
      <c r="X167" s="352" t="s">
        <v>1866</v>
      </c>
      <c r="Y167" s="46" t="s">
        <v>2554</v>
      </c>
      <c r="Z167" s="35">
        <v>860000189</v>
      </c>
      <c r="AA167" s="51" t="s">
        <v>1846</v>
      </c>
      <c r="AB167" s="349">
        <v>121616</v>
      </c>
      <c r="AC167" s="348"/>
      <c r="AD167" s="50">
        <v>0</v>
      </c>
      <c r="AE167" s="163">
        <v>20000000</v>
      </c>
      <c r="AF167" s="50"/>
      <c r="AG167" s="50"/>
      <c r="AH167" s="50">
        <f t="shared" ref="AH167:AH170" si="171">+AE167+AF167</f>
        <v>20000000</v>
      </c>
      <c r="AI167" s="158" t="s">
        <v>22</v>
      </c>
      <c r="AJ167" s="158" t="s">
        <v>67</v>
      </c>
      <c r="AK167" s="158" t="s">
        <v>67</v>
      </c>
      <c r="AL167" s="158" t="s">
        <v>67</v>
      </c>
      <c r="AM167" s="348" t="s">
        <v>67</v>
      </c>
      <c r="AN167" s="348">
        <v>42537</v>
      </c>
      <c r="AO167" s="348"/>
      <c r="AP167" s="348">
        <v>42735</v>
      </c>
      <c r="AQ167" s="29">
        <f t="shared" ref="AQ167:AQ185" si="172">AP167-AN167</f>
        <v>198</v>
      </c>
      <c r="AR167" s="29"/>
      <c r="AS167" s="352"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4">
        <f t="shared" si="150"/>
        <v>34</v>
      </c>
      <c r="B168" s="279" t="s">
        <v>1489</v>
      </c>
      <c r="C168" s="219" t="s">
        <v>2435</v>
      </c>
      <c r="D168" s="239">
        <v>36</v>
      </c>
      <c r="E168" s="348">
        <v>42516</v>
      </c>
      <c r="F168" s="118" t="s">
        <v>2248</v>
      </c>
      <c r="G168" s="118" t="s">
        <v>2248</v>
      </c>
      <c r="H168" s="118"/>
      <c r="I168" s="352" t="s">
        <v>2257</v>
      </c>
      <c r="J168" s="353" t="s">
        <v>2368</v>
      </c>
      <c r="K168" s="354">
        <v>125</v>
      </c>
      <c r="L168" s="47">
        <v>781815</v>
      </c>
      <c r="M168" s="356" t="s">
        <v>2237</v>
      </c>
      <c r="N168" s="163">
        <v>6000000</v>
      </c>
      <c r="O168" s="350" t="s">
        <v>2369</v>
      </c>
      <c r="P168" s="351" t="s">
        <v>1598</v>
      </c>
      <c r="Q168" s="289" t="s">
        <v>1480</v>
      </c>
      <c r="R168" s="351" t="s">
        <v>1481</v>
      </c>
      <c r="S168" s="48"/>
      <c r="T168" s="49"/>
      <c r="U168" s="48"/>
      <c r="V168" s="193">
        <v>34</v>
      </c>
      <c r="W168" s="348">
        <v>42537</v>
      </c>
      <c r="X168" s="352" t="s">
        <v>1823</v>
      </c>
      <c r="Y168" s="46" t="s">
        <v>2524</v>
      </c>
      <c r="Z168" s="35">
        <v>900017159</v>
      </c>
      <c r="AA168" s="51" t="s">
        <v>1578</v>
      </c>
      <c r="AB168" s="349">
        <v>121316</v>
      </c>
      <c r="AC168" s="348">
        <v>42537</v>
      </c>
      <c r="AD168" s="50">
        <v>0</v>
      </c>
      <c r="AE168" s="163">
        <v>6000000</v>
      </c>
      <c r="AF168" s="50"/>
      <c r="AG168" s="50"/>
      <c r="AH168" s="50">
        <f t="shared" si="171"/>
        <v>6000000</v>
      </c>
      <c r="AI168" s="158" t="s">
        <v>22</v>
      </c>
      <c r="AJ168" s="158" t="s">
        <v>67</v>
      </c>
      <c r="AK168" s="158" t="s">
        <v>67</v>
      </c>
      <c r="AL168" s="158" t="s">
        <v>67</v>
      </c>
      <c r="AM168" s="348" t="s">
        <v>67</v>
      </c>
      <c r="AN168" s="348">
        <v>42541</v>
      </c>
      <c r="AO168" s="348"/>
      <c r="AP168" s="348">
        <v>42735</v>
      </c>
      <c r="AQ168" s="29">
        <f t="shared" si="172"/>
        <v>194</v>
      </c>
      <c r="AR168" s="29"/>
      <c r="AS168" s="352"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4">
        <f t="shared" si="150"/>
        <v>30</v>
      </c>
      <c r="B169" s="279" t="s">
        <v>2324</v>
      </c>
      <c r="C169" s="186" t="s">
        <v>2420</v>
      </c>
      <c r="D169" s="255">
        <v>37</v>
      </c>
      <c r="E169" s="348">
        <v>42516</v>
      </c>
      <c r="F169" s="118" t="s">
        <v>2248</v>
      </c>
      <c r="G169" s="118" t="s">
        <v>2248</v>
      </c>
      <c r="H169" s="118"/>
      <c r="I169" s="30" t="s">
        <v>2257</v>
      </c>
      <c r="J169" s="353" t="s">
        <v>2370</v>
      </c>
      <c r="K169" s="354">
        <v>78</v>
      </c>
      <c r="L169" s="47">
        <v>151015</v>
      </c>
      <c r="M169" s="356" t="s">
        <v>2360</v>
      </c>
      <c r="N169" s="163">
        <v>11817000</v>
      </c>
      <c r="O169" s="350" t="s">
        <v>2371</v>
      </c>
      <c r="P169" s="351" t="s">
        <v>1786</v>
      </c>
      <c r="Q169" s="289" t="s">
        <v>1480</v>
      </c>
      <c r="R169" s="351" t="s">
        <v>1481</v>
      </c>
      <c r="S169" s="48"/>
      <c r="T169" s="49"/>
      <c r="U169" s="48"/>
      <c r="V169" s="193">
        <v>30</v>
      </c>
      <c r="W169" s="348">
        <v>42537</v>
      </c>
      <c r="X169" s="352" t="s">
        <v>2372</v>
      </c>
      <c r="Y169" s="46" t="s">
        <v>2556</v>
      </c>
      <c r="Z169" s="35">
        <v>5297659</v>
      </c>
      <c r="AA169" s="51"/>
      <c r="AB169" s="349">
        <v>120516</v>
      </c>
      <c r="AC169" s="348"/>
      <c r="AD169" s="50">
        <v>0</v>
      </c>
      <c r="AE169" s="163">
        <v>11817000</v>
      </c>
      <c r="AF169" s="50"/>
      <c r="AG169" s="50"/>
      <c r="AH169" s="50">
        <f t="shared" si="171"/>
        <v>11817000</v>
      </c>
      <c r="AI169" s="158" t="s">
        <v>22</v>
      </c>
      <c r="AJ169" s="158" t="s">
        <v>67</v>
      </c>
      <c r="AK169" s="158" t="s">
        <v>67</v>
      </c>
      <c r="AL169" s="158" t="s">
        <v>67</v>
      </c>
      <c r="AM169" s="348" t="s">
        <v>67</v>
      </c>
      <c r="AN169" s="348">
        <v>42537</v>
      </c>
      <c r="AO169" s="348"/>
      <c r="AP169" s="348">
        <v>42735</v>
      </c>
      <c r="AQ169" s="29">
        <f t="shared" si="172"/>
        <v>198</v>
      </c>
      <c r="AR169" s="29"/>
      <c r="AS169" s="352"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4">
        <f t="shared" si="150"/>
        <v>29</v>
      </c>
      <c r="B170" s="279" t="s">
        <v>2324</v>
      </c>
      <c r="C170" s="186" t="s">
        <v>2419</v>
      </c>
      <c r="D170" s="255">
        <v>38</v>
      </c>
      <c r="E170" s="348">
        <v>42517</v>
      </c>
      <c r="F170" s="118" t="s">
        <v>2248</v>
      </c>
      <c r="G170" s="118" t="s">
        <v>2248</v>
      </c>
      <c r="H170" s="118"/>
      <c r="I170" s="30" t="s">
        <v>2257</v>
      </c>
      <c r="J170" s="353" t="s">
        <v>2373</v>
      </c>
      <c r="K170" s="354">
        <v>82</v>
      </c>
      <c r="L170" s="47">
        <v>151015</v>
      </c>
      <c r="M170" s="356" t="s">
        <v>2360</v>
      </c>
      <c r="N170" s="163">
        <v>3966900</v>
      </c>
      <c r="O170" s="350" t="s">
        <v>2374</v>
      </c>
      <c r="P170" s="351" t="s">
        <v>1786</v>
      </c>
      <c r="Q170" s="289" t="s">
        <v>1480</v>
      </c>
      <c r="R170" s="351" t="s">
        <v>1481</v>
      </c>
      <c r="S170" s="48"/>
      <c r="T170" s="49"/>
      <c r="U170" s="48"/>
      <c r="V170" s="193">
        <v>29</v>
      </c>
      <c r="W170" s="348">
        <v>42537</v>
      </c>
      <c r="X170" s="352" t="s">
        <v>2375</v>
      </c>
      <c r="Y170" s="46" t="s">
        <v>2558</v>
      </c>
      <c r="Z170" s="35">
        <v>32299535</v>
      </c>
      <c r="AA170" s="51"/>
      <c r="AB170" s="349">
        <v>120416</v>
      </c>
      <c r="AC170" s="348"/>
      <c r="AD170" s="50">
        <v>0</v>
      </c>
      <c r="AE170" s="163">
        <v>3966900</v>
      </c>
      <c r="AF170" s="50"/>
      <c r="AG170" s="50"/>
      <c r="AH170" s="50">
        <f t="shared" si="171"/>
        <v>3966900</v>
      </c>
      <c r="AI170" s="158" t="s">
        <v>22</v>
      </c>
      <c r="AJ170" s="158" t="s">
        <v>67</v>
      </c>
      <c r="AK170" s="158" t="s">
        <v>67</v>
      </c>
      <c r="AL170" s="158" t="s">
        <v>67</v>
      </c>
      <c r="AM170" s="348" t="s">
        <v>67</v>
      </c>
      <c r="AN170" s="348">
        <v>42537</v>
      </c>
      <c r="AO170" s="348"/>
      <c r="AP170" s="348">
        <v>42735</v>
      </c>
      <c r="AQ170" s="29">
        <f t="shared" si="172"/>
        <v>198</v>
      </c>
      <c r="AR170" s="29"/>
      <c r="AS170" s="352"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8">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4">
        <f t="shared" si="150"/>
        <v>35</v>
      </c>
      <c r="B172" s="279" t="s">
        <v>2164</v>
      </c>
      <c r="C172" s="219" t="s">
        <v>2557</v>
      </c>
      <c r="D172" s="255">
        <v>40</v>
      </c>
      <c r="E172" s="348">
        <v>42517</v>
      </c>
      <c r="F172" s="118" t="s">
        <v>2248</v>
      </c>
      <c r="G172" s="118" t="s">
        <v>2248</v>
      </c>
      <c r="H172" s="118"/>
      <c r="I172" s="30" t="s">
        <v>2257</v>
      </c>
      <c r="J172" s="353" t="s">
        <v>2378</v>
      </c>
      <c r="K172" s="354">
        <v>85</v>
      </c>
      <c r="L172" s="47">
        <v>151015</v>
      </c>
      <c r="M172" s="356" t="s">
        <v>2360</v>
      </c>
      <c r="N172" s="163">
        <v>7000000</v>
      </c>
      <c r="O172" s="350" t="s">
        <v>2379</v>
      </c>
      <c r="P172" s="351" t="s">
        <v>1786</v>
      </c>
      <c r="Q172" s="289" t="s">
        <v>1480</v>
      </c>
      <c r="R172" s="351" t="s">
        <v>1481</v>
      </c>
      <c r="S172" s="48"/>
      <c r="T172" s="49"/>
      <c r="U172" s="48"/>
      <c r="V172" s="193">
        <v>35</v>
      </c>
      <c r="W172" s="348">
        <v>42538</v>
      </c>
      <c r="X172" s="352" t="s">
        <v>1579</v>
      </c>
      <c r="Y172" s="46" t="s">
        <v>1790</v>
      </c>
      <c r="Z172" s="35">
        <v>7546762</v>
      </c>
      <c r="AA172" s="51"/>
      <c r="AB172" s="349">
        <v>121016</v>
      </c>
      <c r="AC172" s="348"/>
      <c r="AD172" s="50">
        <v>0</v>
      </c>
      <c r="AE172" s="163">
        <v>7000000</v>
      </c>
      <c r="AF172" s="50"/>
      <c r="AG172" s="50"/>
      <c r="AH172" s="50">
        <f t="shared" ref="AH172:AH173" si="173">+AE172+AF172</f>
        <v>7000000</v>
      </c>
      <c r="AI172" s="158" t="s">
        <v>22</v>
      </c>
      <c r="AJ172" s="158" t="s">
        <v>67</v>
      </c>
      <c r="AK172" s="158" t="s">
        <v>67</v>
      </c>
      <c r="AL172" s="158" t="s">
        <v>67</v>
      </c>
      <c r="AM172" s="348" t="s">
        <v>67</v>
      </c>
      <c r="AN172" s="348">
        <v>42538</v>
      </c>
      <c r="AO172" s="348"/>
      <c r="AP172" s="348">
        <v>42735</v>
      </c>
      <c r="AQ172" s="29">
        <f t="shared" si="172"/>
        <v>197</v>
      </c>
      <c r="AR172" s="29"/>
      <c r="AS172" s="352"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4">
        <f t="shared" si="150"/>
        <v>116</v>
      </c>
      <c r="B173" s="347" t="s">
        <v>2170</v>
      </c>
      <c r="C173" s="279" t="s">
        <v>2428</v>
      </c>
      <c r="D173" s="255">
        <v>15</v>
      </c>
      <c r="E173" s="348">
        <v>42513</v>
      </c>
      <c r="F173" s="118" t="s">
        <v>1590</v>
      </c>
      <c r="G173" s="118" t="s">
        <v>1591</v>
      </c>
      <c r="H173" s="118"/>
      <c r="I173" s="121" t="s">
        <v>2250</v>
      </c>
      <c r="J173" s="46" t="s">
        <v>2380</v>
      </c>
      <c r="K173" s="349">
        <v>34</v>
      </c>
      <c r="L173" s="47">
        <v>432322</v>
      </c>
      <c r="M173" s="28" t="s">
        <v>2381</v>
      </c>
      <c r="N173" s="163">
        <v>239622000</v>
      </c>
      <c r="O173" s="350" t="s">
        <v>2382</v>
      </c>
      <c r="P173" s="92" t="s">
        <v>1531</v>
      </c>
      <c r="Q173" s="289" t="s">
        <v>1480</v>
      </c>
      <c r="R173" s="351" t="s">
        <v>1481</v>
      </c>
      <c r="S173" s="48"/>
      <c r="T173" s="49"/>
      <c r="U173" s="48"/>
      <c r="V173" s="193">
        <v>116</v>
      </c>
      <c r="W173" s="348">
        <v>42580</v>
      </c>
      <c r="X173" s="352" t="s">
        <v>1484</v>
      </c>
      <c r="Y173" s="46" t="s">
        <v>2729</v>
      </c>
      <c r="Z173" s="55">
        <v>800114672</v>
      </c>
      <c r="AA173" s="51" t="s">
        <v>1578</v>
      </c>
      <c r="AB173" s="349">
        <v>146616</v>
      </c>
      <c r="AC173" s="348">
        <v>42580</v>
      </c>
      <c r="AD173" s="50">
        <v>0</v>
      </c>
      <c r="AE173" s="114">
        <v>239621991</v>
      </c>
      <c r="AF173" s="50"/>
      <c r="AG173" s="50"/>
      <c r="AH173" s="50">
        <f t="shared" si="173"/>
        <v>239621991</v>
      </c>
      <c r="AI173" s="165" t="s">
        <v>2383</v>
      </c>
      <c r="AJ173" s="89" t="s">
        <v>2384</v>
      </c>
      <c r="AK173" s="348"/>
      <c r="AL173" s="348" t="s">
        <v>2071</v>
      </c>
      <c r="AM173" s="348">
        <v>42583</v>
      </c>
      <c r="AN173" s="348">
        <v>42580</v>
      </c>
      <c r="AO173" s="349">
        <f>AN173-W173</f>
        <v>0</v>
      </c>
      <c r="AP173" s="348">
        <v>42735</v>
      </c>
      <c r="AQ173" s="172">
        <f t="shared" si="172"/>
        <v>155</v>
      </c>
      <c r="AR173" s="29"/>
      <c r="AS173" s="352" t="s">
        <v>2339</v>
      </c>
      <c r="AT173" s="291">
        <v>79399984</v>
      </c>
      <c r="AU173" s="48"/>
      <c r="AV173" s="48"/>
      <c r="AW173" s="29"/>
      <c r="AX173" s="166"/>
      <c r="AY173" s="48"/>
      <c r="AZ173" s="29"/>
      <c r="BA173" s="47"/>
      <c r="BB173" s="351"/>
      <c r="BC173" s="29"/>
      <c r="BD173" s="29"/>
      <c r="BE173" s="48"/>
      <c r="BF173" s="29"/>
      <c r="BG173" s="97"/>
      <c r="BH173" s="97"/>
      <c r="BI173" s="50"/>
      <c r="BJ173" s="29"/>
      <c r="BK173" s="48"/>
      <c r="BL173" s="29"/>
      <c r="BM173" s="50">
        <v>0</v>
      </c>
      <c r="BN173" s="50">
        <v>0</v>
      </c>
      <c r="BO173" s="50">
        <v>0</v>
      </c>
      <c r="BP173" s="351"/>
      <c r="BQ173" s="351"/>
      <c r="BR173" s="350"/>
      <c r="BS173" s="351"/>
      <c r="BT173" s="29"/>
      <c r="BU173" s="29"/>
      <c r="BV173" s="351"/>
      <c r="BW173" s="351"/>
      <c r="BX173" s="351"/>
      <c r="BY173" s="29"/>
      <c r="BZ173" s="92"/>
      <c r="CA173" s="92"/>
      <c r="CB173" s="351"/>
      <c r="CC173" s="351"/>
      <c r="CD173" s="351"/>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4">
        <f t="shared" si="150"/>
        <v>98</v>
      </c>
      <c r="B174" s="279" t="s">
        <v>2324</v>
      </c>
      <c r="C174" s="282" t="s">
        <v>2526</v>
      </c>
      <c r="D174" s="255">
        <v>93</v>
      </c>
      <c r="E174" s="348">
        <v>42521</v>
      </c>
      <c r="F174" s="352" t="s">
        <v>1499</v>
      </c>
      <c r="G174" s="352" t="s">
        <v>1525</v>
      </c>
      <c r="H174" s="352"/>
      <c r="I174" s="352" t="s">
        <v>1972</v>
      </c>
      <c r="J174" s="28" t="s">
        <v>2385</v>
      </c>
      <c r="K174" s="349">
        <v>263</v>
      </c>
      <c r="L174" s="47">
        <v>861117</v>
      </c>
      <c r="M174" s="47" t="s">
        <v>2390</v>
      </c>
      <c r="N174" s="218">
        <v>344000000</v>
      </c>
      <c r="O174" s="76" t="s">
        <v>2391</v>
      </c>
      <c r="P174" s="184" t="s">
        <v>2038</v>
      </c>
      <c r="Q174" s="219" t="s">
        <v>1480</v>
      </c>
      <c r="R174" s="351" t="s">
        <v>1481</v>
      </c>
      <c r="S174" s="53"/>
      <c r="T174" s="76"/>
      <c r="U174" s="53"/>
      <c r="V174" s="193">
        <v>98</v>
      </c>
      <c r="W174" s="348">
        <v>42535</v>
      </c>
      <c r="X174" s="352" t="s">
        <v>2392</v>
      </c>
      <c r="Y174" s="46" t="s">
        <v>2484</v>
      </c>
      <c r="Z174" s="115">
        <v>860511232</v>
      </c>
      <c r="AA174" s="51" t="s">
        <v>2065</v>
      </c>
      <c r="AB174" s="354">
        <v>119516</v>
      </c>
      <c r="AC174" s="92"/>
      <c r="AD174" s="50"/>
      <c r="AE174" s="74">
        <v>344000000</v>
      </c>
      <c r="AF174" s="50"/>
      <c r="AG174" s="50"/>
      <c r="AH174" s="50">
        <f t="shared" ref="AH174:AH175" si="174">AE174+AF174</f>
        <v>344000000</v>
      </c>
      <c r="AI174" s="158" t="s">
        <v>22</v>
      </c>
      <c r="AJ174" s="158" t="s">
        <v>67</v>
      </c>
      <c r="AK174" s="158" t="s">
        <v>67</v>
      </c>
      <c r="AL174" s="158" t="s">
        <v>67</v>
      </c>
      <c r="AM174" s="348" t="s">
        <v>67</v>
      </c>
      <c r="AN174" s="92">
        <v>42536</v>
      </c>
      <c r="AO174" s="92"/>
      <c r="AP174" s="348">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4">
        <f t="shared" si="150"/>
        <v>96</v>
      </c>
      <c r="B175" s="279" t="s">
        <v>1489</v>
      </c>
      <c r="C175" s="279" t="s">
        <v>2434</v>
      </c>
      <c r="D175" s="255">
        <v>94</v>
      </c>
      <c r="E175" s="348">
        <v>42521</v>
      </c>
      <c r="F175" s="352" t="s">
        <v>1499</v>
      </c>
      <c r="G175" s="352" t="s">
        <v>1525</v>
      </c>
      <c r="H175" s="352"/>
      <c r="I175" s="352" t="s">
        <v>255</v>
      </c>
      <c r="J175" s="28" t="s">
        <v>2386</v>
      </c>
      <c r="K175" s="349">
        <v>257</v>
      </c>
      <c r="L175" s="47">
        <v>821118</v>
      </c>
      <c r="M175" s="47" t="s">
        <v>2387</v>
      </c>
      <c r="N175" s="218">
        <v>5000000</v>
      </c>
      <c r="O175" s="76" t="s">
        <v>2388</v>
      </c>
      <c r="P175" s="184" t="s">
        <v>1487</v>
      </c>
      <c r="Q175" s="219" t="s">
        <v>1480</v>
      </c>
      <c r="R175" s="351" t="s">
        <v>1481</v>
      </c>
      <c r="S175" s="53"/>
      <c r="T175" s="76"/>
      <c r="U175" s="53"/>
      <c r="V175" s="193">
        <v>96</v>
      </c>
      <c r="W175" s="348">
        <v>42535</v>
      </c>
      <c r="X175" s="352" t="s">
        <v>1484</v>
      </c>
      <c r="Y175" s="46" t="s">
        <v>2389</v>
      </c>
      <c r="Z175" s="115">
        <v>900584183</v>
      </c>
      <c r="AA175" s="51" t="s">
        <v>1578</v>
      </c>
      <c r="AB175" s="354">
        <v>119316</v>
      </c>
      <c r="AC175" s="92"/>
      <c r="AD175" s="50"/>
      <c r="AE175" s="74">
        <v>5000000</v>
      </c>
      <c r="AF175" s="50"/>
      <c r="AG175" s="50"/>
      <c r="AH175" s="50">
        <f t="shared" si="174"/>
        <v>5000000</v>
      </c>
      <c r="AI175" s="158" t="s">
        <v>22</v>
      </c>
      <c r="AJ175" s="158" t="s">
        <v>67</v>
      </c>
      <c r="AK175" s="158" t="s">
        <v>67</v>
      </c>
      <c r="AL175" s="158" t="s">
        <v>67</v>
      </c>
      <c r="AM175" s="348" t="s">
        <v>67</v>
      </c>
      <c r="AN175" s="92">
        <v>42536</v>
      </c>
      <c r="AO175" s="92"/>
      <c r="AP175" s="348">
        <v>42735</v>
      </c>
      <c r="AQ175" s="29">
        <f t="shared" si="172"/>
        <v>199</v>
      </c>
      <c r="AR175" s="53"/>
      <c r="AS175" s="352"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4">
        <f t="shared" si="150"/>
        <v>36</v>
      </c>
      <c r="B176" s="279" t="s">
        <v>2164</v>
      </c>
      <c r="C176" s="219" t="s">
        <v>2559</v>
      </c>
      <c r="D176" s="255">
        <v>41</v>
      </c>
      <c r="E176" s="348">
        <v>42521</v>
      </c>
      <c r="F176" s="118" t="s">
        <v>2248</v>
      </c>
      <c r="G176" s="118" t="s">
        <v>2248</v>
      </c>
      <c r="H176" s="118"/>
      <c r="I176" s="30" t="s">
        <v>2257</v>
      </c>
      <c r="J176" s="353" t="s">
        <v>2393</v>
      </c>
      <c r="K176" s="354">
        <v>80</v>
      </c>
      <c r="L176" s="47">
        <v>151015</v>
      </c>
      <c r="M176" s="356" t="s">
        <v>2360</v>
      </c>
      <c r="N176" s="163">
        <v>1400000</v>
      </c>
      <c r="O176" s="350" t="s">
        <v>2395</v>
      </c>
      <c r="P176" s="351" t="s">
        <v>1786</v>
      </c>
      <c r="Q176" s="289" t="s">
        <v>1480</v>
      </c>
      <c r="R176" s="351" t="s">
        <v>1481</v>
      </c>
      <c r="S176" s="48"/>
      <c r="T176" s="49"/>
      <c r="U176" s="48"/>
      <c r="V176" s="193">
        <v>36</v>
      </c>
      <c r="W176" s="348">
        <v>42538</v>
      </c>
      <c r="X176" s="352" t="s">
        <v>2396</v>
      </c>
      <c r="Y176" s="46" t="s">
        <v>2560</v>
      </c>
      <c r="Z176" s="35">
        <v>24473480</v>
      </c>
      <c r="AA176" s="51"/>
      <c r="AB176" s="349">
        <v>121716</v>
      </c>
      <c r="AC176" s="348"/>
      <c r="AD176" s="50"/>
      <c r="AE176" s="163">
        <v>1400000</v>
      </c>
      <c r="AF176" s="50"/>
      <c r="AG176" s="50"/>
      <c r="AH176" s="50">
        <f t="shared" ref="AH176:AH178" si="175">+AE176+AF176</f>
        <v>1400000</v>
      </c>
      <c r="AI176" s="158" t="s">
        <v>22</v>
      </c>
      <c r="AJ176" s="158" t="s">
        <v>67</v>
      </c>
      <c r="AK176" s="158" t="s">
        <v>67</v>
      </c>
      <c r="AL176" s="158" t="s">
        <v>67</v>
      </c>
      <c r="AM176" s="348" t="s">
        <v>67</v>
      </c>
      <c r="AN176" s="348">
        <v>42538</v>
      </c>
      <c r="AO176" s="348"/>
      <c r="AP176" s="348">
        <v>42735</v>
      </c>
      <c r="AQ176" s="29">
        <f t="shared" si="172"/>
        <v>197</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4">
        <f t="shared" si="150"/>
        <v>31</v>
      </c>
      <c r="B177" s="279" t="s">
        <v>1610</v>
      </c>
      <c r="C177" s="219" t="s">
        <v>2562</v>
      </c>
      <c r="D177" s="255">
        <v>42</v>
      </c>
      <c r="E177" s="348">
        <v>42521</v>
      </c>
      <c r="F177" s="118" t="s">
        <v>2248</v>
      </c>
      <c r="G177" s="118" t="s">
        <v>2248</v>
      </c>
      <c r="H177" s="118"/>
      <c r="I177" s="352" t="s">
        <v>2257</v>
      </c>
      <c r="J177" s="353" t="s">
        <v>2394</v>
      </c>
      <c r="K177" s="354">
        <v>118</v>
      </c>
      <c r="L177" s="47">
        <v>781815</v>
      </c>
      <c r="M177" s="356" t="s">
        <v>2237</v>
      </c>
      <c r="N177" s="163">
        <v>9000000</v>
      </c>
      <c r="O177" s="350" t="s">
        <v>2397</v>
      </c>
      <c r="P177" s="351" t="s">
        <v>1598</v>
      </c>
      <c r="Q177" s="289" t="s">
        <v>1480</v>
      </c>
      <c r="R177" s="351" t="s">
        <v>1481</v>
      </c>
      <c r="S177" s="48"/>
      <c r="T177" s="49"/>
      <c r="U177" s="48"/>
      <c r="V177" s="193">
        <v>31</v>
      </c>
      <c r="W177" s="348">
        <v>42537</v>
      </c>
      <c r="X177" s="352" t="s">
        <v>2398</v>
      </c>
      <c r="Y177" s="46" t="s">
        <v>2561</v>
      </c>
      <c r="Z177" s="35">
        <v>900349565</v>
      </c>
      <c r="AA177" s="51" t="s">
        <v>1846</v>
      </c>
      <c r="AB177" s="349">
        <v>121216</v>
      </c>
      <c r="AC177" s="348"/>
      <c r="AD177" s="50"/>
      <c r="AE177" s="163">
        <v>9000000</v>
      </c>
      <c r="AF177" s="50"/>
      <c r="AG177" s="50"/>
      <c r="AH177" s="50">
        <f t="shared" si="175"/>
        <v>9000000</v>
      </c>
      <c r="AI177" s="158" t="s">
        <v>22</v>
      </c>
      <c r="AJ177" s="158" t="s">
        <v>67</v>
      </c>
      <c r="AK177" s="158" t="s">
        <v>67</v>
      </c>
      <c r="AL177" s="158" t="s">
        <v>67</v>
      </c>
      <c r="AM177" s="348" t="s">
        <v>67</v>
      </c>
      <c r="AN177" s="348">
        <v>42537</v>
      </c>
      <c r="AO177" s="348"/>
      <c r="AP177" s="348">
        <v>42735</v>
      </c>
      <c r="AQ177" s="29">
        <f t="shared" si="172"/>
        <v>198</v>
      </c>
      <c r="AR177" s="29"/>
      <c r="AS177" s="352"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4">
        <f t="shared" si="150"/>
        <v>115</v>
      </c>
      <c r="B178" s="347" t="s">
        <v>2164</v>
      </c>
      <c r="C178" s="282" t="s">
        <v>2528</v>
      </c>
      <c r="D178" s="239">
        <v>16</v>
      </c>
      <c r="E178" s="348">
        <v>42521</v>
      </c>
      <c r="F178" s="118" t="s">
        <v>1590</v>
      </c>
      <c r="G178" s="118" t="s">
        <v>1591</v>
      </c>
      <c r="H178" s="118"/>
      <c r="I178" s="121" t="s">
        <v>2250</v>
      </c>
      <c r="J178" s="353" t="s">
        <v>2399</v>
      </c>
      <c r="K178" s="349">
        <v>1</v>
      </c>
      <c r="L178" s="47">
        <v>432323</v>
      </c>
      <c r="M178" s="47" t="s">
        <v>2400</v>
      </c>
      <c r="N178" s="163">
        <v>49639112</v>
      </c>
      <c r="O178" s="350" t="s">
        <v>2401</v>
      </c>
      <c r="P178" s="92" t="s">
        <v>1531</v>
      </c>
      <c r="Q178" s="289" t="s">
        <v>1480</v>
      </c>
      <c r="R178" s="351" t="s">
        <v>1481</v>
      </c>
      <c r="S178" s="48"/>
      <c r="T178" s="49"/>
      <c r="U178" s="48"/>
      <c r="V178" s="193">
        <v>115</v>
      </c>
      <c r="W178" s="348">
        <v>42572</v>
      </c>
      <c r="X178" s="352" t="s">
        <v>1484</v>
      </c>
      <c r="Y178" s="46" t="s">
        <v>2575</v>
      </c>
      <c r="Z178" s="55">
        <v>800177588</v>
      </c>
      <c r="AA178" s="51" t="s">
        <v>1570</v>
      </c>
      <c r="AB178" s="349">
        <v>140316</v>
      </c>
      <c r="AC178" s="348">
        <v>42572</v>
      </c>
      <c r="AD178" s="50">
        <v>0</v>
      </c>
      <c r="AE178" s="114">
        <v>49639112</v>
      </c>
      <c r="AF178" s="50"/>
      <c r="AG178" s="50"/>
      <c r="AH178" s="50">
        <f t="shared" si="175"/>
        <v>49639112</v>
      </c>
      <c r="AI178" s="158" t="s">
        <v>2402</v>
      </c>
      <c r="AJ178" s="89" t="s">
        <v>2403</v>
      </c>
      <c r="AK178" s="348"/>
      <c r="AL178" s="348" t="s">
        <v>2473</v>
      </c>
      <c r="AM178" s="348">
        <v>42577</v>
      </c>
      <c r="AN178" s="348">
        <v>42577</v>
      </c>
      <c r="AO178" s="349">
        <f>AN178-W178</f>
        <v>5</v>
      </c>
      <c r="AP178" s="348">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4">
        <f t="shared" si="150"/>
        <v>107</v>
      </c>
      <c r="B179" s="347" t="s">
        <v>1609</v>
      </c>
      <c r="C179" s="279" t="s">
        <v>2616</v>
      </c>
      <c r="D179" s="256" t="s">
        <v>1846</v>
      </c>
      <c r="E179" s="348">
        <v>42492</v>
      </c>
      <c r="F179" s="118" t="s">
        <v>1584</v>
      </c>
      <c r="G179" s="118" t="s">
        <v>2404</v>
      </c>
      <c r="H179" s="118"/>
      <c r="I179" s="352" t="s">
        <v>2257</v>
      </c>
      <c r="J179" s="353" t="s">
        <v>2405</v>
      </c>
      <c r="K179" s="349">
        <v>137</v>
      </c>
      <c r="L179" s="47" t="s">
        <v>2406</v>
      </c>
      <c r="M179" s="353" t="s">
        <v>2407</v>
      </c>
      <c r="N179" s="165" t="s">
        <v>2410</v>
      </c>
      <c r="O179" s="188" t="s">
        <v>2408</v>
      </c>
      <c r="P179" s="201" t="s">
        <v>2409</v>
      </c>
      <c r="Q179" s="219" t="s">
        <v>1480</v>
      </c>
      <c r="R179" s="351" t="s">
        <v>1481</v>
      </c>
      <c r="S179" s="48"/>
      <c r="T179" s="49"/>
      <c r="U179" s="48"/>
      <c r="V179" s="193">
        <v>107</v>
      </c>
      <c r="W179" s="348">
        <v>42549</v>
      </c>
      <c r="X179" s="352" t="s">
        <v>1866</v>
      </c>
      <c r="Y179" s="46" t="s">
        <v>2629</v>
      </c>
      <c r="Z179" s="55">
        <v>800236801</v>
      </c>
      <c r="AA179" s="51" t="s">
        <v>1839</v>
      </c>
      <c r="AB179" s="349"/>
      <c r="AC179" s="348"/>
      <c r="AD179" s="29"/>
      <c r="AE179" s="163">
        <v>2318490386</v>
      </c>
      <c r="AF179" s="163">
        <f>4486289977+ 2695512561</f>
        <v>7181802538</v>
      </c>
      <c r="AG179" s="165"/>
      <c r="AH179" s="50">
        <f>+AE179+AF179</f>
        <v>9500292924</v>
      </c>
      <c r="AI179" s="158" t="s">
        <v>2630</v>
      </c>
      <c r="AJ179" s="158" t="s">
        <v>2631</v>
      </c>
      <c r="AK179" s="158" t="s">
        <v>67</v>
      </c>
      <c r="AL179" s="158" t="s">
        <v>2071</v>
      </c>
      <c r="AM179" s="348">
        <v>42550</v>
      </c>
      <c r="AN179" s="348">
        <v>42552</v>
      </c>
      <c r="AO179" s="348"/>
      <c r="AP179" s="348">
        <v>43312</v>
      </c>
      <c r="AQ179" s="29">
        <f t="shared" si="172"/>
        <v>760</v>
      </c>
      <c r="AR179" s="29"/>
      <c r="AS179" s="352"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4">
        <f t="shared" si="150"/>
        <v>120</v>
      </c>
      <c r="B180" s="347" t="s">
        <v>1609</v>
      </c>
      <c r="C180" s="279" t="s">
        <v>2751</v>
      </c>
      <c r="D180" s="91">
        <v>4</v>
      </c>
      <c r="E180" s="348">
        <v>42517</v>
      </c>
      <c r="F180" s="118" t="s">
        <v>1584</v>
      </c>
      <c r="G180" s="118" t="s">
        <v>2404</v>
      </c>
      <c r="H180" s="118"/>
      <c r="I180" s="352" t="s">
        <v>255</v>
      </c>
      <c r="J180" s="353" t="s">
        <v>2411</v>
      </c>
      <c r="K180" s="349">
        <v>102</v>
      </c>
      <c r="L180" s="47" t="s">
        <v>2412</v>
      </c>
      <c r="M180" s="353" t="s">
        <v>2413</v>
      </c>
      <c r="N180" s="165" t="s">
        <v>2896</v>
      </c>
      <c r="O180" s="49" t="s">
        <v>2414</v>
      </c>
      <c r="P180" s="184" t="s">
        <v>1563</v>
      </c>
      <c r="Q180" s="289" t="s">
        <v>1480</v>
      </c>
      <c r="R180" s="351" t="s">
        <v>1481</v>
      </c>
      <c r="S180" s="53"/>
      <c r="T180" s="76"/>
      <c r="U180" s="53"/>
      <c r="V180" s="195">
        <v>120</v>
      </c>
      <c r="W180" s="53">
        <v>42594</v>
      </c>
      <c r="X180" s="352" t="s">
        <v>1866</v>
      </c>
      <c r="Y180" s="46" t="s">
        <v>2756</v>
      </c>
      <c r="Z180" s="35">
        <v>860005080</v>
      </c>
      <c r="AA180" s="51" t="s">
        <v>1806</v>
      </c>
      <c r="AB180" s="349" t="s">
        <v>2757</v>
      </c>
      <c r="AC180" s="92"/>
      <c r="AD180" s="50"/>
      <c r="AE180" s="50">
        <v>236640000</v>
      </c>
      <c r="AF180" s="50">
        <v>1497931200</v>
      </c>
      <c r="AG180" s="50">
        <v>873201600</v>
      </c>
      <c r="AH180" s="50">
        <f>AE180+AF180+AG180</f>
        <v>2607772800</v>
      </c>
      <c r="AI180" s="158" t="s">
        <v>2630</v>
      </c>
      <c r="AJ180" s="158" t="s">
        <v>67</v>
      </c>
      <c r="AK180" s="158" t="s">
        <v>67</v>
      </c>
      <c r="AL180" s="158" t="s">
        <v>2071</v>
      </c>
      <c r="AM180" s="348">
        <v>42594</v>
      </c>
      <c r="AN180" s="348">
        <v>42594</v>
      </c>
      <c r="AO180" s="348"/>
      <c r="AP180" s="348">
        <v>43312</v>
      </c>
      <c r="AQ180" s="29">
        <f t="shared" si="172"/>
        <v>718</v>
      </c>
      <c r="AR180" s="29"/>
      <c r="AS180" s="352"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4">
        <f t="shared" si="150"/>
        <v>88</v>
      </c>
      <c r="B181" s="44" t="s">
        <v>2792</v>
      </c>
      <c r="C181" s="279" t="s">
        <v>2489</v>
      </c>
      <c r="D181" s="255">
        <v>95</v>
      </c>
      <c r="E181" s="348">
        <v>42522</v>
      </c>
      <c r="F181" s="352" t="s">
        <v>1499</v>
      </c>
      <c r="G181" s="46" t="s">
        <v>1525</v>
      </c>
      <c r="H181" s="46"/>
      <c r="I181" s="46" t="s">
        <v>2159</v>
      </c>
      <c r="J181" s="28" t="s">
        <v>2490</v>
      </c>
      <c r="K181" s="349">
        <v>268</v>
      </c>
      <c r="L181" s="47">
        <v>801116</v>
      </c>
      <c r="M181" s="28" t="s">
        <v>2491</v>
      </c>
      <c r="N181" s="218">
        <v>21000000</v>
      </c>
      <c r="O181" s="76" t="s">
        <v>2492</v>
      </c>
      <c r="P181" s="184" t="s">
        <v>1487</v>
      </c>
      <c r="Q181" s="219" t="s">
        <v>1480</v>
      </c>
      <c r="R181" s="351" t="s">
        <v>1481</v>
      </c>
      <c r="S181" s="53"/>
      <c r="T181" s="76"/>
      <c r="U181" s="53"/>
      <c r="V181" s="193">
        <v>88</v>
      </c>
      <c r="W181" s="348">
        <v>42522</v>
      </c>
      <c r="X181" s="352" t="s">
        <v>1484</v>
      </c>
      <c r="Y181" s="367" t="s">
        <v>2493</v>
      </c>
      <c r="Z181" s="115">
        <v>1136883199</v>
      </c>
      <c r="AA181" s="51"/>
      <c r="AB181" s="354">
        <v>113616</v>
      </c>
      <c r="AC181" s="92"/>
      <c r="AD181" s="369">
        <v>3000000</v>
      </c>
      <c r="AE181" s="74">
        <v>21000000</v>
      </c>
      <c r="AF181" s="50"/>
      <c r="AG181" s="50"/>
      <c r="AH181" s="369">
        <f t="shared" ref="AH181:AH183" si="178">AE181+AF181</f>
        <v>21000000</v>
      </c>
      <c r="AI181" s="158" t="s">
        <v>22</v>
      </c>
      <c r="AJ181" s="158" t="s">
        <v>67</v>
      </c>
      <c r="AK181" s="158" t="s">
        <v>67</v>
      </c>
      <c r="AL181" s="158" t="s">
        <v>67</v>
      </c>
      <c r="AM181" s="348" t="s">
        <v>67</v>
      </c>
      <c r="AN181" s="92">
        <v>42523</v>
      </c>
      <c r="AO181" s="92"/>
      <c r="AP181" s="348">
        <v>42735</v>
      </c>
      <c r="AQ181" s="29">
        <f t="shared" si="172"/>
        <v>212</v>
      </c>
      <c r="AR181" s="53"/>
      <c r="AS181" s="352"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4.75" hidden="1" customHeight="1" x14ac:dyDescent="0.25">
      <c r="A182" s="354">
        <f t="shared" si="150"/>
        <v>94</v>
      </c>
      <c r="B182" s="279" t="s">
        <v>2324</v>
      </c>
      <c r="C182" s="279" t="s">
        <v>2489</v>
      </c>
      <c r="D182" s="255">
        <v>96</v>
      </c>
      <c r="E182" s="348">
        <v>42524</v>
      </c>
      <c r="F182" s="352" t="s">
        <v>1499</v>
      </c>
      <c r="G182" s="46" t="s">
        <v>1525</v>
      </c>
      <c r="H182" s="46"/>
      <c r="I182" s="46" t="s">
        <v>2303</v>
      </c>
      <c r="J182" s="28" t="s">
        <v>2495</v>
      </c>
      <c r="K182" s="349">
        <v>267</v>
      </c>
      <c r="L182" s="47">
        <v>801116</v>
      </c>
      <c r="M182" s="28" t="s">
        <v>2491</v>
      </c>
      <c r="N182" s="218">
        <v>38880000</v>
      </c>
      <c r="O182" s="76" t="s">
        <v>2496</v>
      </c>
      <c r="P182" s="184" t="s">
        <v>1487</v>
      </c>
      <c r="Q182" s="219" t="s">
        <v>1480</v>
      </c>
      <c r="R182" s="351" t="s">
        <v>1481</v>
      </c>
      <c r="S182" s="53"/>
      <c r="T182" s="76"/>
      <c r="U182" s="53"/>
      <c r="V182" s="193">
        <v>94</v>
      </c>
      <c r="W182" s="348">
        <v>42534</v>
      </c>
      <c r="X182" s="352" t="s">
        <v>1484</v>
      </c>
      <c r="Y182" s="367" t="s">
        <v>2497</v>
      </c>
      <c r="Z182" s="115">
        <v>24348352</v>
      </c>
      <c r="AA182" s="51"/>
      <c r="AB182" s="354">
        <v>118316</v>
      </c>
      <c r="AC182" s="92"/>
      <c r="AD182" s="369">
        <v>6480000</v>
      </c>
      <c r="AE182" s="74">
        <v>38880000</v>
      </c>
      <c r="AF182" s="50"/>
      <c r="AG182" s="50"/>
      <c r="AH182" s="369">
        <f t="shared" si="178"/>
        <v>38880000</v>
      </c>
      <c r="AI182" s="158" t="s">
        <v>22</v>
      </c>
      <c r="AJ182" s="158" t="s">
        <v>67</v>
      </c>
      <c r="AK182" s="158" t="s">
        <v>67</v>
      </c>
      <c r="AL182" s="158" t="s">
        <v>67</v>
      </c>
      <c r="AM182" s="348" t="s">
        <v>67</v>
      </c>
      <c r="AN182" s="92">
        <v>42523</v>
      </c>
      <c r="AO182" s="92"/>
      <c r="AP182" s="348">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95</v>
      </c>
      <c r="B183" s="279" t="s">
        <v>2170</v>
      </c>
      <c r="C183" s="279" t="s">
        <v>2489</v>
      </c>
      <c r="D183" s="255">
        <v>97</v>
      </c>
      <c r="E183" s="348">
        <v>42529</v>
      </c>
      <c r="F183" s="352" t="s">
        <v>1499</v>
      </c>
      <c r="G183" s="46" t="s">
        <v>1525</v>
      </c>
      <c r="H183" s="46"/>
      <c r="I183" s="46" t="s">
        <v>2498</v>
      </c>
      <c r="J183" s="28" t="s">
        <v>2499</v>
      </c>
      <c r="K183" s="349">
        <v>265</v>
      </c>
      <c r="L183" s="47">
        <v>801615</v>
      </c>
      <c r="M183" s="28" t="s">
        <v>2500</v>
      </c>
      <c r="N183" s="218">
        <v>42000000</v>
      </c>
      <c r="O183" s="76" t="s">
        <v>2501</v>
      </c>
      <c r="P183" s="184" t="s">
        <v>2162</v>
      </c>
      <c r="Q183" s="219" t="s">
        <v>1480</v>
      </c>
      <c r="R183" s="351" t="s">
        <v>1481</v>
      </c>
      <c r="S183" s="53"/>
      <c r="T183" s="76"/>
      <c r="U183" s="53"/>
      <c r="V183" s="193">
        <v>95</v>
      </c>
      <c r="W183" s="348">
        <v>42535</v>
      </c>
      <c r="X183" s="352" t="s">
        <v>1484</v>
      </c>
      <c r="Y183" s="367" t="s">
        <v>2502</v>
      </c>
      <c r="Z183" s="115">
        <v>51994746</v>
      </c>
      <c r="AA183" s="51"/>
      <c r="AB183" s="354">
        <v>119216</v>
      </c>
      <c r="AC183" s="92"/>
      <c r="AD183" s="369">
        <v>6480000</v>
      </c>
      <c r="AE183" s="74">
        <v>42000000</v>
      </c>
      <c r="AF183" s="50"/>
      <c r="AG183" s="50"/>
      <c r="AH183" s="369">
        <f t="shared" si="178"/>
        <v>42000000</v>
      </c>
      <c r="AI183" s="158" t="s">
        <v>22</v>
      </c>
      <c r="AJ183" s="158" t="s">
        <v>67</v>
      </c>
      <c r="AK183" s="158" t="s">
        <v>67</v>
      </c>
      <c r="AL183" s="158" t="s">
        <v>67</v>
      </c>
      <c r="AM183" s="348" t="s">
        <v>67</v>
      </c>
      <c r="AN183" s="92">
        <v>42523</v>
      </c>
      <c r="AO183" s="92"/>
      <c r="AP183" s="348">
        <v>42735</v>
      </c>
      <c r="AQ183" s="29">
        <f t="shared" si="172"/>
        <v>212</v>
      </c>
      <c r="AR183" s="53"/>
      <c r="AS183" s="352"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5"/>
    </row>
    <row r="184" spans="1:126" ht="53.25" hidden="1" customHeight="1" x14ac:dyDescent="0.25">
      <c r="A184" s="354">
        <f t="shared" si="150"/>
        <v>8852</v>
      </c>
      <c r="B184" s="347" t="s">
        <v>2284</v>
      </c>
      <c r="C184" s="279" t="s">
        <v>2607</v>
      </c>
      <c r="D184" s="239">
        <v>15433</v>
      </c>
      <c r="E184" s="348">
        <v>42529</v>
      </c>
      <c r="F184" s="352" t="s">
        <v>1590</v>
      </c>
      <c r="G184" s="118" t="s">
        <v>1873</v>
      </c>
      <c r="H184" s="118"/>
      <c r="I184" s="30" t="s">
        <v>2257</v>
      </c>
      <c r="J184" s="353" t="s">
        <v>2608</v>
      </c>
      <c r="K184" s="349">
        <v>99</v>
      </c>
      <c r="L184" s="47">
        <v>441216</v>
      </c>
      <c r="M184" s="28" t="s">
        <v>2609</v>
      </c>
      <c r="N184" s="218">
        <v>63209191.18</v>
      </c>
      <c r="O184" s="350" t="s">
        <v>2602</v>
      </c>
      <c r="P184" s="184" t="s">
        <v>2610</v>
      </c>
      <c r="Q184" s="289" t="s">
        <v>1480</v>
      </c>
      <c r="R184" s="351" t="s">
        <v>1481</v>
      </c>
      <c r="S184" s="53"/>
      <c r="T184" s="76"/>
      <c r="U184" s="53"/>
      <c r="V184" s="193">
        <v>8852</v>
      </c>
      <c r="W184" s="348">
        <v>42529</v>
      </c>
      <c r="X184" s="352" t="s">
        <v>1866</v>
      </c>
      <c r="Y184" s="46" t="s">
        <v>2611</v>
      </c>
      <c r="Z184" s="35">
        <v>20546554</v>
      </c>
      <c r="AA184" s="51" t="s">
        <v>1570</v>
      </c>
      <c r="AB184" s="354">
        <v>117616</v>
      </c>
      <c r="AC184" s="92">
        <v>42530</v>
      </c>
      <c r="AD184" s="50"/>
      <c r="AE184" s="157">
        <v>63209191.18</v>
      </c>
      <c r="AF184" s="50"/>
      <c r="AG184" s="50"/>
      <c r="AH184" s="50">
        <f t="shared" ref="AH184" si="179">+AE184+AF184</f>
        <v>63209191.18</v>
      </c>
      <c r="AI184" s="158" t="s">
        <v>22</v>
      </c>
      <c r="AJ184" s="158" t="s">
        <v>67</v>
      </c>
      <c r="AK184" s="158" t="s">
        <v>67</v>
      </c>
      <c r="AL184" s="158" t="s">
        <v>67</v>
      </c>
      <c r="AM184" s="348" t="s">
        <v>67</v>
      </c>
      <c r="AN184" s="92">
        <v>42529</v>
      </c>
      <c r="AO184" s="92"/>
      <c r="AP184" s="348">
        <v>42551</v>
      </c>
      <c r="AQ184" s="29">
        <f t="shared" si="172"/>
        <v>22</v>
      </c>
      <c r="AR184" s="53"/>
      <c r="AS184" s="352"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4">
        <f t="shared" si="150"/>
        <v>106</v>
      </c>
      <c r="B185" s="279" t="s">
        <v>2164</v>
      </c>
      <c r="C185" s="279" t="s">
        <v>2504</v>
      </c>
      <c r="D185" s="255">
        <v>98</v>
      </c>
      <c r="E185" s="348">
        <v>42530</v>
      </c>
      <c r="F185" s="352" t="s">
        <v>1499</v>
      </c>
      <c r="G185" s="46" t="s">
        <v>1525</v>
      </c>
      <c r="H185" s="46"/>
      <c r="I185" s="46" t="s">
        <v>2498</v>
      </c>
      <c r="J185" s="28" t="s">
        <v>2505</v>
      </c>
      <c r="K185" s="349">
        <v>266</v>
      </c>
      <c r="L185" s="47">
        <v>801615</v>
      </c>
      <c r="M185" s="28" t="s">
        <v>2500</v>
      </c>
      <c r="N185" s="218">
        <v>18000000</v>
      </c>
      <c r="O185" s="76" t="s">
        <v>2506</v>
      </c>
      <c r="P185" s="184" t="s">
        <v>2162</v>
      </c>
      <c r="Q185" s="219" t="s">
        <v>1480</v>
      </c>
      <c r="R185" s="351" t="s">
        <v>1481</v>
      </c>
      <c r="S185" s="53"/>
      <c r="T185" s="76"/>
      <c r="U185" s="53"/>
      <c r="V185" s="193">
        <v>106</v>
      </c>
      <c r="W185" s="348">
        <v>42549</v>
      </c>
      <c r="X185" s="352" t="s">
        <v>1484</v>
      </c>
      <c r="Y185" s="367" t="s">
        <v>2529</v>
      </c>
      <c r="Z185" s="115">
        <v>53165815</v>
      </c>
      <c r="AA185" s="51"/>
      <c r="AB185" s="354">
        <v>129916</v>
      </c>
      <c r="AC185" s="92"/>
      <c r="AD185" s="369">
        <v>3000000</v>
      </c>
      <c r="AE185" s="50">
        <v>18000000</v>
      </c>
      <c r="AF185" s="50"/>
      <c r="AG185" s="50"/>
      <c r="AH185" s="369">
        <f t="shared" ref="AH185:AH188" si="188">AE185+AF185</f>
        <v>18000000</v>
      </c>
      <c r="AI185" s="158" t="s">
        <v>22</v>
      </c>
      <c r="AJ185" s="158" t="s">
        <v>67</v>
      </c>
      <c r="AK185" s="158" t="s">
        <v>67</v>
      </c>
      <c r="AL185" s="158" t="s">
        <v>67</v>
      </c>
      <c r="AM185" s="348" t="s">
        <v>67</v>
      </c>
      <c r="AN185" s="92">
        <v>42549</v>
      </c>
      <c r="AO185" s="92"/>
      <c r="AP185" s="348">
        <v>42735</v>
      </c>
      <c r="AQ185" s="29">
        <f t="shared" si="172"/>
        <v>186</v>
      </c>
      <c r="AR185" s="53"/>
      <c r="AS185" s="352"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5"/>
    </row>
    <row r="186" spans="1:126" ht="76.5" hidden="1" x14ac:dyDescent="0.25">
      <c r="A186" s="354">
        <f t="shared" si="150"/>
        <v>111</v>
      </c>
      <c r="B186" s="279" t="s">
        <v>2164</v>
      </c>
      <c r="C186" s="279" t="s">
        <v>2571</v>
      </c>
      <c r="D186" s="255">
        <v>99</v>
      </c>
      <c r="E186" s="348">
        <v>42537</v>
      </c>
      <c r="F186" s="352" t="s">
        <v>1499</v>
      </c>
      <c r="G186" s="352" t="s">
        <v>1526</v>
      </c>
      <c r="H186" s="352"/>
      <c r="I186" s="121" t="s">
        <v>2250</v>
      </c>
      <c r="J186" s="28" t="s">
        <v>2530</v>
      </c>
      <c r="K186" s="349">
        <v>38</v>
      </c>
      <c r="L186" s="47" t="s">
        <v>2572</v>
      </c>
      <c r="M186" s="28" t="s">
        <v>2573</v>
      </c>
      <c r="N186" s="218">
        <v>152239020</v>
      </c>
      <c r="O186" s="76" t="s">
        <v>2574</v>
      </c>
      <c r="P186" s="184" t="s">
        <v>1531</v>
      </c>
      <c r="Q186" s="289" t="s">
        <v>1480</v>
      </c>
      <c r="R186" s="351" t="s">
        <v>1481</v>
      </c>
      <c r="S186" s="53"/>
      <c r="T186" s="76"/>
      <c r="U186" s="53"/>
      <c r="V186" s="193">
        <v>111</v>
      </c>
      <c r="W186" s="348">
        <v>42562</v>
      </c>
      <c r="X186" s="352" t="s">
        <v>1484</v>
      </c>
      <c r="Y186" s="46" t="s">
        <v>2575</v>
      </c>
      <c r="Z186" s="115">
        <v>800177588</v>
      </c>
      <c r="AA186" s="51" t="s">
        <v>1570</v>
      </c>
      <c r="AB186" s="354">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49">
        <f>AN186-W186</f>
        <v>14</v>
      </c>
      <c r="AP186" s="348">
        <v>42726</v>
      </c>
      <c r="AQ186" s="172">
        <f>AP186-AN186</f>
        <v>150</v>
      </c>
      <c r="AR186" s="53"/>
      <c r="AS186" s="352"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4">
        <f t="shared" si="150"/>
        <v>110</v>
      </c>
      <c r="B187" s="279" t="s">
        <v>2324</v>
      </c>
      <c r="C187" s="279" t="s">
        <v>2565</v>
      </c>
      <c r="D187" s="255">
        <v>100</v>
      </c>
      <c r="E187" s="348">
        <v>42537</v>
      </c>
      <c r="F187" s="352" t="s">
        <v>1499</v>
      </c>
      <c r="G187" s="46" t="s">
        <v>1525</v>
      </c>
      <c r="H187" s="46"/>
      <c r="I187" s="46" t="s">
        <v>1972</v>
      </c>
      <c r="J187" s="28" t="s">
        <v>2576</v>
      </c>
      <c r="K187" s="349">
        <v>206</v>
      </c>
      <c r="L187" s="47">
        <v>801116</v>
      </c>
      <c r="M187" s="28" t="s">
        <v>2566</v>
      </c>
      <c r="N187" s="218">
        <v>11600000</v>
      </c>
      <c r="O187" s="76" t="s">
        <v>2567</v>
      </c>
      <c r="P187" s="184" t="s">
        <v>1487</v>
      </c>
      <c r="Q187" s="289" t="s">
        <v>1480</v>
      </c>
      <c r="R187" s="351" t="s">
        <v>1481</v>
      </c>
      <c r="S187" s="53"/>
      <c r="T187" s="76"/>
      <c r="U187" s="53"/>
      <c r="V187" s="193">
        <v>110</v>
      </c>
      <c r="W187" s="348">
        <v>42557</v>
      </c>
      <c r="X187" s="352" t="s">
        <v>1484</v>
      </c>
      <c r="Y187" s="367" t="s">
        <v>2319</v>
      </c>
      <c r="Z187" s="115">
        <v>20229919</v>
      </c>
      <c r="AA187" s="51"/>
      <c r="AB187" s="354">
        <v>131616</v>
      </c>
      <c r="AC187" s="92"/>
      <c r="AD187" s="369">
        <v>5800000</v>
      </c>
      <c r="AE187" s="50">
        <v>11600000</v>
      </c>
      <c r="AF187" s="50"/>
      <c r="AG187" s="50"/>
      <c r="AH187" s="369">
        <f t="shared" si="188"/>
        <v>11600000</v>
      </c>
      <c r="AI187" s="158" t="s">
        <v>22</v>
      </c>
      <c r="AJ187" s="158" t="s">
        <v>67</v>
      </c>
      <c r="AK187" s="158" t="s">
        <v>67</v>
      </c>
      <c r="AL187" s="158" t="s">
        <v>67</v>
      </c>
      <c r="AM187" s="348" t="s">
        <v>67</v>
      </c>
      <c r="AN187" s="348">
        <v>42558</v>
      </c>
      <c r="AO187" s="349">
        <f>AN187-W187</f>
        <v>1</v>
      </c>
      <c r="AP187" s="348">
        <v>42619</v>
      </c>
      <c r="AQ187" s="172">
        <f t="shared" ref="AQ187:AQ192" si="189">AP187-AN187</f>
        <v>61</v>
      </c>
      <c r="AR187" s="53"/>
      <c r="AS187" s="352"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5"/>
    </row>
    <row r="188" spans="1:126" ht="38.25" hidden="1" x14ac:dyDescent="0.25">
      <c r="A188" s="354">
        <f t="shared" si="150"/>
        <v>113</v>
      </c>
      <c r="B188" s="44" t="s">
        <v>2792</v>
      </c>
      <c r="C188" s="279" t="s">
        <v>2577</v>
      </c>
      <c r="D188" s="255">
        <v>101</v>
      </c>
      <c r="E188" s="348">
        <v>42537</v>
      </c>
      <c r="F188" s="352" t="s">
        <v>1499</v>
      </c>
      <c r="G188" s="352" t="s">
        <v>1525</v>
      </c>
      <c r="H188" s="352"/>
      <c r="I188" s="352" t="s">
        <v>1972</v>
      </c>
      <c r="J188" s="28" t="s">
        <v>2667</v>
      </c>
      <c r="K188" s="349">
        <v>168</v>
      </c>
      <c r="L188" s="47">
        <v>821119</v>
      </c>
      <c r="M188" s="28" t="s">
        <v>2133</v>
      </c>
      <c r="N188" s="218">
        <v>275000</v>
      </c>
      <c r="O188" s="76" t="s">
        <v>2578</v>
      </c>
      <c r="P188" s="184" t="s">
        <v>1803</v>
      </c>
      <c r="Q188" s="289" t="s">
        <v>1480</v>
      </c>
      <c r="R188" s="351" t="s">
        <v>1481</v>
      </c>
      <c r="S188" s="53"/>
      <c r="T188" s="76"/>
      <c r="U188" s="53"/>
      <c r="V188" s="193">
        <v>113</v>
      </c>
      <c r="W188" s="348">
        <v>42566</v>
      </c>
      <c r="X188" s="352" t="s">
        <v>1484</v>
      </c>
      <c r="Y188" s="46" t="s">
        <v>2579</v>
      </c>
      <c r="Z188" s="115">
        <v>860509265</v>
      </c>
      <c r="AA188" s="51" t="s">
        <v>1578</v>
      </c>
      <c r="AB188" s="354">
        <v>138416</v>
      </c>
      <c r="AC188" s="92"/>
      <c r="AD188" s="50"/>
      <c r="AE188" s="50">
        <v>275000</v>
      </c>
      <c r="AF188" s="50"/>
      <c r="AG188" s="50"/>
      <c r="AH188" s="50">
        <f t="shared" si="188"/>
        <v>275000</v>
      </c>
      <c r="AI188" s="158" t="s">
        <v>22</v>
      </c>
      <c r="AJ188" s="158" t="s">
        <v>67</v>
      </c>
      <c r="AK188" s="158" t="s">
        <v>67</v>
      </c>
      <c r="AL188" s="158" t="s">
        <v>67</v>
      </c>
      <c r="AM188" s="348" t="s">
        <v>67</v>
      </c>
      <c r="AN188" s="348">
        <v>42566</v>
      </c>
      <c r="AO188" s="349">
        <f>AN188-W188</f>
        <v>0</v>
      </c>
      <c r="AP188" s="348">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4">
        <f t="shared" si="150"/>
        <v>9111</v>
      </c>
      <c r="B189" s="347" t="s">
        <v>2284</v>
      </c>
      <c r="C189" s="279" t="s">
        <v>2601</v>
      </c>
      <c r="D189" s="239">
        <v>17790</v>
      </c>
      <c r="E189" s="348">
        <v>42538</v>
      </c>
      <c r="F189" s="352" t="s">
        <v>1590</v>
      </c>
      <c r="G189" s="118" t="s">
        <v>1873</v>
      </c>
      <c r="H189" s="118"/>
      <c r="I189" s="30" t="s">
        <v>2257</v>
      </c>
      <c r="J189" s="353" t="s">
        <v>2606</v>
      </c>
      <c r="K189" s="349">
        <v>103</v>
      </c>
      <c r="L189" s="47">
        <v>25101503</v>
      </c>
      <c r="M189" s="28" t="s">
        <v>2604</v>
      </c>
      <c r="N189" s="218">
        <v>107127520</v>
      </c>
      <c r="O189" s="350" t="s">
        <v>2602</v>
      </c>
      <c r="P189" s="184" t="s">
        <v>2603</v>
      </c>
      <c r="Q189" s="289" t="s">
        <v>1480</v>
      </c>
      <c r="R189" s="351" t="s">
        <v>1481</v>
      </c>
      <c r="S189" s="53"/>
      <c r="T189" s="76"/>
      <c r="U189" s="53"/>
      <c r="V189" s="193">
        <v>9111</v>
      </c>
      <c r="W189" s="348">
        <v>42538</v>
      </c>
      <c r="X189" s="352" t="s">
        <v>1866</v>
      </c>
      <c r="Y189" s="46" t="s">
        <v>2605</v>
      </c>
      <c r="Z189" s="35">
        <v>860001307</v>
      </c>
      <c r="AA189" s="51" t="s">
        <v>1570</v>
      </c>
      <c r="AB189" s="354">
        <v>122016</v>
      </c>
      <c r="AC189" s="92">
        <v>42538</v>
      </c>
      <c r="AD189" s="50"/>
      <c r="AE189" s="157">
        <v>107127520</v>
      </c>
      <c r="AF189" s="50"/>
      <c r="AG189" s="50"/>
      <c r="AH189" s="50">
        <f t="shared" ref="AH189" si="190">+AE189+AF189</f>
        <v>107127520</v>
      </c>
      <c r="AI189" s="158" t="s">
        <v>22</v>
      </c>
      <c r="AJ189" s="158" t="s">
        <v>67</v>
      </c>
      <c r="AK189" s="158" t="s">
        <v>67</v>
      </c>
      <c r="AL189" s="158" t="s">
        <v>67</v>
      </c>
      <c r="AM189" s="348" t="s">
        <v>67</v>
      </c>
      <c r="AN189" s="92">
        <v>42538</v>
      </c>
      <c r="AO189" s="92"/>
      <c r="AP189" s="348">
        <v>42580</v>
      </c>
      <c r="AQ189" s="29">
        <f t="shared" si="189"/>
        <v>42</v>
      </c>
      <c r="AR189" s="53"/>
      <c r="AS189" s="352"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4">
        <f t="shared" si="150"/>
        <v>108</v>
      </c>
      <c r="B190" s="279" t="s">
        <v>2170</v>
      </c>
      <c r="C190" s="279" t="s">
        <v>2621</v>
      </c>
      <c r="D190" s="255">
        <v>102</v>
      </c>
      <c r="E190" s="348">
        <v>42549</v>
      </c>
      <c r="F190" s="352" t="s">
        <v>1499</v>
      </c>
      <c r="G190" s="46" t="s">
        <v>1525</v>
      </c>
      <c r="H190" s="46"/>
      <c r="I190" s="46" t="s">
        <v>2303</v>
      </c>
      <c r="J190" s="28" t="s">
        <v>2626</v>
      </c>
      <c r="K190" s="349">
        <v>273</v>
      </c>
      <c r="L190" s="47">
        <v>801615</v>
      </c>
      <c r="M190" s="28" t="s">
        <v>1835</v>
      </c>
      <c r="N190" s="218">
        <v>18000000</v>
      </c>
      <c r="O190" s="76" t="s">
        <v>2627</v>
      </c>
      <c r="P190" s="184" t="s">
        <v>1487</v>
      </c>
      <c r="Q190" s="219" t="s">
        <v>1480</v>
      </c>
      <c r="R190" s="351" t="s">
        <v>1481</v>
      </c>
      <c r="S190" s="53"/>
      <c r="T190" s="76"/>
      <c r="U190" s="53"/>
      <c r="V190" s="193">
        <v>108</v>
      </c>
      <c r="W190" s="348">
        <v>42551</v>
      </c>
      <c r="X190" s="352" t="s">
        <v>1484</v>
      </c>
      <c r="Y190" s="367" t="s">
        <v>1512</v>
      </c>
      <c r="Z190" s="115">
        <v>1022097423</v>
      </c>
      <c r="AA190" s="51"/>
      <c r="AB190" s="354">
        <v>130116</v>
      </c>
      <c r="AC190" s="92">
        <v>42551</v>
      </c>
      <c r="AD190" s="369">
        <v>3000000</v>
      </c>
      <c r="AE190" s="50">
        <v>18000000</v>
      </c>
      <c r="AF190" s="50"/>
      <c r="AG190" s="50"/>
      <c r="AH190" s="369">
        <f t="shared" ref="AH190:AH191" si="199">AE190+AF190</f>
        <v>18000000</v>
      </c>
      <c r="AI190" s="158" t="s">
        <v>22</v>
      </c>
      <c r="AJ190" s="158" t="s">
        <v>67</v>
      </c>
      <c r="AK190" s="158" t="s">
        <v>67</v>
      </c>
      <c r="AL190" s="158" t="s">
        <v>67</v>
      </c>
      <c r="AM190" s="348" t="s">
        <v>67</v>
      </c>
      <c r="AN190" s="92">
        <v>42552</v>
      </c>
      <c r="AO190" s="92"/>
      <c r="AP190" s="348">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5"/>
    </row>
    <row r="191" spans="1:126" ht="114.75" hidden="1" customHeight="1" x14ac:dyDescent="0.25">
      <c r="A191" s="354">
        <f t="shared" si="150"/>
        <v>109</v>
      </c>
      <c r="B191" s="279" t="s">
        <v>1489</v>
      </c>
      <c r="C191" s="279" t="s">
        <v>2622</v>
      </c>
      <c r="D191" s="239">
        <v>103</v>
      </c>
      <c r="E191" s="92">
        <v>42550</v>
      </c>
      <c r="F191" s="352" t="s">
        <v>1499</v>
      </c>
      <c r="G191" s="46" t="s">
        <v>1525</v>
      </c>
      <c r="H191" s="46"/>
      <c r="I191" s="46" t="s">
        <v>2257</v>
      </c>
      <c r="J191" s="353" t="s">
        <v>2648</v>
      </c>
      <c r="K191" s="349">
        <v>271</v>
      </c>
      <c r="L191" s="47">
        <v>80101505</v>
      </c>
      <c r="M191" s="28" t="s">
        <v>2624</v>
      </c>
      <c r="N191" s="218">
        <v>27000000</v>
      </c>
      <c r="O191" s="76" t="s">
        <v>2625</v>
      </c>
      <c r="P191" s="351" t="s">
        <v>1487</v>
      </c>
      <c r="Q191" s="219" t="s">
        <v>1480</v>
      </c>
      <c r="R191" s="351" t="s">
        <v>1481</v>
      </c>
      <c r="S191" s="53"/>
      <c r="T191" s="76"/>
      <c r="U191" s="53"/>
      <c r="V191" s="195">
        <v>109</v>
      </c>
      <c r="W191" s="348">
        <v>42551</v>
      </c>
      <c r="X191" s="352" t="s">
        <v>1484</v>
      </c>
      <c r="Y191" s="367" t="s">
        <v>2623</v>
      </c>
      <c r="Z191" s="35">
        <v>800251984</v>
      </c>
      <c r="AA191" s="51" t="s">
        <v>1570</v>
      </c>
      <c r="AB191" s="354">
        <v>100316</v>
      </c>
      <c r="AC191" s="92">
        <v>42551</v>
      </c>
      <c r="AD191" s="369">
        <v>4500000</v>
      </c>
      <c r="AE191" s="50">
        <v>27000000</v>
      </c>
      <c r="AF191" s="50"/>
      <c r="AG191" s="50"/>
      <c r="AH191" s="369">
        <f t="shared" si="199"/>
        <v>27000000</v>
      </c>
      <c r="AI191" s="158" t="s">
        <v>22</v>
      </c>
      <c r="AJ191" s="158" t="s">
        <v>67</v>
      </c>
      <c r="AK191" s="158" t="s">
        <v>67</v>
      </c>
      <c r="AL191" s="158" t="s">
        <v>67</v>
      </c>
      <c r="AM191" s="348" t="s">
        <v>67</v>
      </c>
      <c r="AN191" s="92">
        <v>42551</v>
      </c>
      <c r="AO191" s="92"/>
      <c r="AP191" s="348">
        <v>42734</v>
      </c>
      <c r="AQ191" s="29">
        <f t="shared" si="189"/>
        <v>183</v>
      </c>
      <c r="AR191" s="53"/>
      <c r="AS191" s="352"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5"/>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8">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8">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4">
        <f t="shared" si="150"/>
        <v>118</v>
      </c>
      <c r="B194" s="279" t="s">
        <v>2170</v>
      </c>
      <c r="C194" s="279" t="s">
        <v>2654</v>
      </c>
      <c r="D194" s="126">
        <v>104</v>
      </c>
      <c r="E194" s="348">
        <v>42551</v>
      </c>
      <c r="F194" s="352" t="s">
        <v>1499</v>
      </c>
      <c r="G194" s="352" t="s">
        <v>1525</v>
      </c>
      <c r="H194" s="352"/>
      <c r="I194" s="30" t="s">
        <v>2257</v>
      </c>
      <c r="J194" s="353" t="s">
        <v>2650</v>
      </c>
      <c r="K194" s="349">
        <v>272</v>
      </c>
      <c r="L194" s="47">
        <v>801116</v>
      </c>
      <c r="M194" s="28" t="s">
        <v>1479</v>
      </c>
      <c r="N194" s="218">
        <v>23200000</v>
      </c>
      <c r="O194" s="76" t="s">
        <v>2651</v>
      </c>
      <c r="P194" s="351" t="s">
        <v>2652</v>
      </c>
      <c r="Q194" s="289" t="s">
        <v>1480</v>
      </c>
      <c r="R194" s="351" t="s">
        <v>1481</v>
      </c>
      <c r="S194" s="53"/>
      <c r="T194" s="76"/>
      <c r="U194" s="53"/>
      <c r="V194" s="195">
        <v>118</v>
      </c>
      <c r="W194" s="53">
        <v>42592</v>
      </c>
      <c r="X194" s="352" t="s">
        <v>1484</v>
      </c>
      <c r="Y194" s="46" t="s">
        <v>2653</v>
      </c>
      <c r="Z194" s="35">
        <v>860008582</v>
      </c>
      <c r="AA194" s="51" t="s">
        <v>1578</v>
      </c>
      <c r="AB194" s="354">
        <v>151116</v>
      </c>
      <c r="AC194" s="92"/>
      <c r="AD194" s="50">
        <v>11600000</v>
      </c>
      <c r="AE194" s="218">
        <v>23200000</v>
      </c>
      <c r="AF194" s="50"/>
      <c r="AG194" s="50"/>
      <c r="AH194" s="50">
        <f t="shared" ref="AH194" si="201">AE194+AF194</f>
        <v>23200000</v>
      </c>
      <c r="AI194" s="158" t="s">
        <v>22</v>
      </c>
      <c r="AJ194" s="158" t="s">
        <v>67</v>
      </c>
      <c r="AK194" s="158" t="s">
        <v>67</v>
      </c>
      <c r="AL194" s="158" t="s">
        <v>67</v>
      </c>
      <c r="AM194" s="348"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4">
        <f t="shared" si="150"/>
        <v>9382</v>
      </c>
      <c r="B195" s="347" t="s">
        <v>2284</v>
      </c>
      <c r="C195" s="279"/>
      <c r="D195" s="264">
        <v>18309</v>
      </c>
      <c r="E195" s="348">
        <v>42538</v>
      </c>
      <c r="F195" s="352" t="s">
        <v>1590</v>
      </c>
      <c r="G195" s="118" t="s">
        <v>1873</v>
      </c>
      <c r="H195" s="118"/>
      <c r="I195" s="286" t="s">
        <v>2250</v>
      </c>
      <c r="J195" s="353" t="s">
        <v>2659</v>
      </c>
      <c r="K195" s="349">
        <v>269</v>
      </c>
      <c r="L195" s="47">
        <v>811123</v>
      </c>
      <c r="M195" s="28"/>
      <c r="N195" s="218">
        <v>27679484.420000002</v>
      </c>
      <c r="O195" s="350" t="s">
        <v>2599</v>
      </c>
      <c r="P195" s="184" t="s">
        <v>2603</v>
      </c>
      <c r="Q195" s="289" t="s">
        <v>1480</v>
      </c>
      <c r="R195" s="351" t="s">
        <v>1481</v>
      </c>
      <c r="S195" s="53"/>
      <c r="T195" s="76"/>
      <c r="U195" s="53"/>
      <c r="V195" s="193">
        <v>9382</v>
      </c>
      <c r="W195" s="348">
        <v>42557</v>
      </c>
      <c r="X195" s="352" t="s">
        <v>1484</v>
      </c>
      <c r="Y195" s="46" t="s">
        <v>2592</v>
      </c>
      <c r="Z195" s="35">
        <v>800103052</v>
      </c>
      <c r="AA195" s="51" t="s">
        <v>1883</v>
      </c>
      <c r="AB195" s="354"/>
      <c r="AC195" s="92"/>
      <c r="AD195" s="50"/>
      <c r="AE195" s="157">
        <v>27679484.420000002</v>
      </c>
      <c r="AF195" s="50"/>
      <c r="AG195" s="50"/>
      <c r="AH195" s="50">
        <f t="shared" ref="AH195:AH197" si="203">+AE195+AF195</f>
        <v>27679484.420000002</v>
      </c>
      <c r="AI195" s="158" t="s">
        <v>22</v>
      </c>
      <c r="AJ195" s="158" t="s">
        <v>67</v>
      </c>
      <c r="AK195" s="158" t="s">
        <v>67</v>
      </c>
      <c r="AL195" s="158" t="s">
        <v>67</v>
      </c>
      <c r="AM195" s="348" t="s">
        <v>67</v>
      </c>
      <c r="AN195" s="92">
        <v>42557</v>
      </c>
      <c r="AO195" s="92"/>
      <c r="AP195" s="348">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4">
        <f t="shared" si="150"/>
        <v>121</v>
      </c>
      <c r="B196" s="347" t="s">
        <v>2324</v>
      </c>
      <c r="C196" s="279" t="s">
        <v>2672</v>
      </c>
      <c r="D196" s="122">
        <v>17</v>
      </c>
      <c r="E196" s="348">
        <v>42551</v>
      </c>
      <c r="F196" s="118" t="s">
        <v>1590</v>
      </c>
      <c r="G196" s="118" t="s">
        <v>1591</v>
      </c>
      <c r="H196" s="118"/>
      <c r="I196" s="286" t="s">
        <v>2250</v>
      </c>
      <c r="J196" s="353" t="s">
        <v>2668</v>
      </c>
      <c r="K196" s="349">
        <v>270</v>
      </c>
      <c r="L196" s="47" t="s">
        <v>2669</v>
      </c>
      <c r="M196" s="28" t="s">
        <v>2670</v>
      </c>
      <c r="N196" s="163">
        <v>137991088</v>
      </c>
      <c r="O196" s="350" t="s">
        <v>2671</v>
      </c>
      <c r="P196" s="92" t="s">
        <v>1531</v>
      </c>
      <c r="Q196" s="289" t="s">
        <v>1480</v>
      </c>
      <c r="R196" s="351" t="s">
        <v>1481</v>
      </c>
      <c r="S196" s="48"/>
      <c r="T196" s="49"/>
      <c r="U196" s="48"/>
      <c r="V196" s="193">
        <v>121</v>
      </c>
      <c r="W196" s="348">
        <v>42606</v>
      </c>
      <c r="X196" s="352" t="s">
        <v>1484</v>
      </c>
      <c r="Y196" s="46" t="s">
        <v>2760</v>
      </c>
      <c r="Z196" s="55">
        <v>900394093</v>
      </c>
      <c r="AA196" s="51" t="s">
        <v>1578</v>
      </c>
      <c r="AB196" s="349">
        <v>161916</v>
      </c>
      <c r="AC196" s="348">
        <v>42607</v>
      </c>
      <c r="AD196" s="50">
        <v>0</v>
      </c>
      <c r="AE196" s="114">
        <v>137900000</v>
      </c>
      <c r="AF196" s="50"/>
      <c r="AG196" s="50"/>
      <c r="AH196" s="50">
        <f>AE196+AF196+AG196</f>
        <v>137900000</v>
      </c>
      <c r="AI196" s="158" t="s">
        <v>2402</v>
      </c>
      <c r="AJ196" s="89" t="s">
        <v>2403</v>
      </c>
      <c r="AK196" s="348"/>
      <c r="AL196" s="348" t="s">
        <v>2071</v>
      </c>
      <c r="AM196" s="348">
        <v>42606</v>
      </c>
      <c r="AN196" s="348">
        <v>42606</v>
      </c>
      <c r="AO196" s="348"/>
      <c r="AP196" s="348">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4">
        <f t="shared" si="150"/>
        <v>41</v>
      </c>
      <c r="B197" s="279" t="s">
        <v>1610</v>
      </c>
      <c r="C197" s="279" t="s">
        <v>2835</v>
      </c>
      <c r="D197" s="264">
        <v>45</v>
      </c>
      <c r="E197" s="348">
        <v>42569</v>
      </c>
      <c r="F197" s="118" t="s">
        <v>2248</v>
      </c>
      <c r="G197" s="118" t="s">
        <v>2248</v>
      </c>
      <c r="H197" s="118"/>
      <c r="I197" s="352" t="s">
        <v>2257</v>
      </c>
      <c r="J197" s="46" t="s">
        <v>2678</v>
      </c>
      <c r="K197" s="354">
        <v>184</v>
      </c>
      <c r="L197" s="47">
        <v>781815</v>
      </c>
      <c r="M197" s="26" t="s">
        <v>2679</v>
      </c>
      <c r="N197" s="163">
        <v>5750000</v>
      </c>
      <c r="O197" s="350" t="s">
        <v>2636</v>
      </c>
      <c r="P197" s="351" t="s">
        <v>2279</v>
      </c>
      <c r="Q197" s="289" t="s">
        <v>1480</v>
      </c>
      <c r="R197" s="351" t="s">
        <v>1481</v>
      </c>
      <c r="S197" s="48"/>
      <c r="T197" s="49"/>
      <c r="U197" s="48"/>
      <c r="V197" s="193">
        <v>41</v>
      </c>
      <c r="W197" s="348">
        <v>42599</v>
      </c>
      <c r="X197" s="352" t="s">
        <v>1710</v>
      </c>
      <c r="Y197" s="46" t="s">
        <v>2789</v>
      </c>
      <c r="Z197" s="35">
        <v>890331560</v>
      </c>
      <c r="AA197" s="51" t="s">
        <v>1806</v>
      </c>
      <c r="AB197" s="349">
        <v>154416</v>
      </c>
      <c r="AC197" s="348"/>
      <c r="AD197" s="50"/>
      <c r="AE197" s="163">
        <v>10000000</v>
      </c>
      <c r="AF197" s="50"/>
      <c r="AG197" s="50"/>
      <c r="AH197" s="50">
        <f t="shared" si="203"/>
        <v>10000000</v>
      </c>
      <c r="AI197" s="158" t="s">
        <v>22</v>
      </c>
      <c r="AJ197" s="158" t="s">
        <v>67</v>
      </c>
      <c r="AK197" s="158" t="s">
        <v>67</v>
      </c>
      <c r="AL197" s="158" t="s">
        <v>67</v>
      </c>
      <c r="AM197" s="348"/>
      <c r="AN197" s="348">
        <v>42599</v>
      </c>
      <c r="AO197" s="348"/>
      <c r="AP197" s="348">
        <v>42735</v>
      </c>
      <c r="AQ197" s="172">
        <f t="shared" si="202"/>
        <v>136</v>
      </c>
      <c r="AR197" s="29"/>
      <c r="AS197" s="352" t="s">
        <v>2661</v>
      </c>
      <c r="AT197" s="291">
        <v>79448817</v>
      </c>
      <c r="AU197" s="96"/>
      <c r="AV197" s="48"/>
      <c r="AW197" s="29"/>
      <c r="AX197" s="29"/>
      <c r="AY197" s="48"/>
      <c r="AZ197" s="29"/>
      <c r="BA197" s="47"/>
      <c r="BB197" s="351"/>
      <c r="BC197" s="29"/>
      <c r="BD197" s="29"/>
      <c r="BE197" s="48"/>
      <c r="BF197" s="29"/>
      <c r="BG197" s="97"/>
      <c r="BH197" s="97"/>
      <c r="BI197" s="50"/>
      <c r="BJ197" s="29"/>
      <c r="BK197" s="48"/>
      <c r="BL197" s="29"/>
      <c r="BM197" s="50">
        <v>0</v>
      </c>
      <c r="BN197" s="50">
        <v>0</v>
      </c>
      <c r="BO197" s="50">
        <v>7000000</v>
      </c>
      <c r="BP197" s="351"/>
      <c r="BQ197" s="351"/>
      <c r="BR197" s="351"/>
      <c r="BS197" s="351"/>
      <c r="BT197" s="29"/>
      <c r="BU197" s="351"/>
      <c r="BV197" s="351"/>
      <c r="BW197" s="351"/>
      <c r="BX197" s="351"/>
      <c r="BY197" s="29"/>
      <c r="BZ197" s="92"/>
      <c r="CA197" s="92"/>
      <c r="CB197" s="351"/>
      <c r="CC197" s="351"/>
      <c r="CD197" s="351"/>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4">
        <f t="shared" ref="A198:A246" si="212">(V198)</f>
        <v>119</v>
      </c>
      <c r="B198" s="279" t="s">
        <v>1609</v>
      </c>
      <c r="C198" s="279" t="s">
        <v>2681</v>
      </c>
      <c r="D198" s="126">
        <v>105</v>
      </c>
      <c r="E198" s="348">
        <v>42573</v>
      </c>
      <c r="F198" s="352" t="s">
        <v>1499</v>
      </c>
      <c r="G198" s="352" t="s">
        <v>1546</v>
      </c>
      <c r="H198" s="352"/>
      <c r="I198" s="30" t="s">
        <v>2257</v>
      </c>
      <c r="J198" s="353" t="s">
        <v>2680</v>
      </c>
      <c r="K198" s="349">
        <v>55</v>
      </c>
      <c r="L198" s="47">
        <v>801315</v>
      </c>
      <c r="M198" s="28" t="s">
        <v>1548</v>
      </c>
      <c r="N198" s="218">
        <v>6912000</v>
      </c>
      <c r="O198" s="76" t="s">
        <v>2682</v>
      </c>
      <c r="P198" s="351" t="s">
        <v>1550</v>
      </c>
      <c r="Q198" s="289" t="s">
        <v>1480</v>
      </c>
      <c r="R198" s="351" t="s">
        <v>1481</v>
      </c>
      <c r="S198" s="53"/>
      <c r="T198" s="76"/>
      <c r="U198" s="53"/>
      <c r="V198" s="195">
        <v>119</v>
      </c>
      <c r="W198" s="348">
        <v>42594</v>
      </c>
      <c r="X198" s="352" t="s">
        <v>1484</v>
      </c>
      <c r="Y198" s="46" t="s">
        <v>2754</v>
      </c>
      <c r="Z198" s="35">
        <v>830087099</v>
      </c>
      <c r="AA198" s="51" t="s">
        <v>1846</v>
      </c>
      <c r="AB198" s="354"/>
      <c r="AC198" s="92"/>
      <c r="AD198" s="50"/>
      <c r="AE198" s="218">
        <v>6912000</v>
      </c>
      <c r="AF198" s="50"/>
      <c r="AG198" s="50"/>
      <c r="AH198" s="50">
        <f t="shared" ref="AH198:AH201" si="213">AE198+AF198</f>
        <v>6912000</v>
      </c>
      <c r="AI198" s="158" t="s">
        <v>22</v>
      </c>
      <c r="AJ198" s="158" t="s">
        <v>67</v>
      </c>
      <c r="AK198" s="158" t="s">
        <v>67</v>
      </c>
      <c r="AL198" s="158" t="s">
        <v>67</v>
      </c>
      <c r="AM198" s="348" t="s">
        <v>67</v>
      </c>
      <c r="AN198" s="92">
        <v>42594</v>
      </c>
      <c r="AO198" s="92"/>
      <c r="AP198" s="348">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4">
        <f t="shared" si="212"/>
        <v>117</v>
      </c>
      <c r="B199" s="279" t="s">
        <v>1489</v>
      </c>
      <c r="C199" s="279" t="s">
        <v>2683</v>
      </c>
      <c r="D199" s="126">
        <v>106</v>
      </c>
      <c r="E199" s="348">
        <v>42576</v>
      </c>
      <c r="F199" s="352" t="s">
        <v>1499</v>
      </c>
      <c r="G199" s="352" t="s">
        <v>1525</v>
      </c>
      <c r="H199" s="352"/>
      <c r="I199" s="352" t="s">
        <v>1743</v>
      </c>
      <c r="J199" s="353" t="s">
        <v>2689</v>
      </c>
      <c r="K199" s="349">
        <v>264</v>
      </c>
      <c r="L199" s="47">
        <v>861017</v>
      </c>
      <c r="M199" s="28" t="s">
        <v>1963</v>
      </c>
      <c r="N199" s="218">
        <v>22000000</v>
      </c>
      <c r="O199" s="76" t="s">
        <v>2684</v>
      </c>
      <c r="P199" s="351" t="s">
        <v>2038</v>
      </c>
      <c r="Q199" s="289" t="s">
        <v>1480</v>
      </c>
      <c r="R199" s="351" t="s">
        <v>1481</v>
      </c>
      <c r="S199" s="53"/>
      <c r="T199" s="76"/>
      <c r="U199" s="53"/>
      <c r="V199" s="195">
        <v>117</v>
      </c>
      <c r="W199" s="348">
        <v>42587</v>
      </c>
      <c r="X199" s="352" t="s">
        <v>2686</v>
      </c>
      <c r="Y199" s="46" t="s">
        <v>2687</v>
      </c>
      <c r="Z199" s="273">
        <v>830129831</v>
      </c>
      <c r="AA199" s="51" t="s">
        <v>1570</v>
      </c>
      <c r="AB199" s="354">
        <v>148716</v>
      </c>
      <c r="AC199" s="92">
        <v>42587</v>
      </c>
      <c r="AD199" s="50"/>
      <c r="AE199" s="218">
        <v>22000000</v>
      </c>
      <c r="AF199" s="50"/>
      <c r="AG199" s="50"/>
      <c r="AH199" s="50">
        <f t="shared" si="213"/>
        <v>22000000</v>
      </c>
      <c r="AI199" s="158" t="s">
        <v>22</v>
      </c>
      <c r="AJ199" s="158" t="s">
        <v>67</v>
      </c>
      <c r="AK199" s="158" t="s">
        <v>67</v>
      </c>
      <c r="AL199" s="158" t="s">
        <v>67</v>
      </c>
      <c r="AM199" s="348" t="s">
        <v>67</v>
      </c>
      <c r="AN199" s="92">
        <v>42590</v>
      </c>
      <c r="AO199" s="92"/>
      <c r="AP199" s="348">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4">
        <f t="shared" si="212"/>
        <v>124</v>
      </c>
      <c r="B200" s="279" t="s">
        <v>1610</v>
      </c>
      <c r="C200" s="279" t="s">
        <v>2688</v>
      </c>
      <c r="D200" s="126">
        <v>107</v>
      </c>
      <c r="E200" s="348">
        <v>42577</v>
      </c>
      <c r="F200" s="352" t="s">
        <v>1499</v>
      </c>
      <c r="G200" s="352" t="s">
        <v>1525</v>
      </c>
      <c r="H200" s="352"/>
      <c r="I200" s="352" t="s">
        <v>1743</v>
      </c>
      <c r="J200" s="353" t="s">
        <v>2690</v>
      </c>
      <c r="K200" s="349">
        <v>251</v>
      </c>
      <c r="L200" s="47">
        <v>861615</v>
      </c>
      <c r="M200" s="28" t="s">
        <v>2691</v>
      </c>
      <c r="N200" s="218">
        <v>50000000</v>
      </c>
      <c r="O200" s="76" t="s">
        <v>2692</v>
      </c>
      <c r="P200" s="351" t="s">
        <v>2038</v>
      </c>
      <c r="Q200" s="289" t="s">
        <v>1480</v>
      </c>
      <c r="R200" s="351" t="s">
        <v>1481</v>
      </c>
      <c r="S200" s="53"/>
      <c r="T200" s="76"/>
      <c r="U200" s="53"/>
      <c r="V200" s="195">
        <v>124</v>
      </c>
      <c r="W200" s="348">
        <v>42628</v>
      </c>
      <c r="X200" s="352" t="s">
        <v>1484</v>
      </c>
      <c r="Y200" s="46" t="s">
        <v>2169</v>
      </c>
      <c r="Z200" s="115">
        <v>860351894</v>
      </c>
      <c r="AA200" s="51" t="s">
        <v>1846</v>
      </c>
      <c r="AB200" s="354">
        <v>173616</v>
      </c>
      <c r="AC200" s="92"/>
      <c r="AD200" s="50">
        <v>25000000</v>
      </c>
      <c r="AE200" s="218">
        <v>50000000</v>
      </c>
      <c r="AF200" s="50"/>
      <c r="AG200" s="50"/>
      <c r="AH200" s="50">
        <f t="shared" si="213"/>
        <v>50000000</v>
      </c>
      <c r="AI200" s="158" t="s">
        <v>22</v>
      </c>
      <c r="AJ200" s="158" t="s">
        <v>67</v>
      </c>
      <c r="AK200" s="158" t="s">
        <v>67</v>
      </c>
      <c r="AL200" s="158" t="s">
        <v>67</v>
      </c>
      <c r="AM200" s="348" t="s">
        <v>67</v>
      </c>
      <c r="AN200" s="348">
        <v>42628</v>
      </c>
      <c r="AO200" s="348">
        <f>AN200-W200</f>
        <v>0</v>
      </c>
      <c r="AP200" s="348">
        <v>42735</v>
      </c>
      <c r="AQ200" s="172">
        <f t="shared" si="202"/>
        <v>107</v>
      </c>
      <c r="AR200" s="53"/>
      <c r="AS200" s="353"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4" t="str">
        <f t="shared" si="212"/>
        <v>16.OPAV.20372P</v>
      </c>
      <c r="B201" s="279" t="s">
        <v>2170</v>
      </c>
      <c r="C201" s="282" t="s">
        <v>2697</v>
      </c>
      <c r="D201" s="126">
        <v>108</v>
      </c>
      <c r="E201" s="348">
        <v>42579</v>
      </c>
      <c r="F201" s="352" t="s">
        <v>1499</v>
      </c>
      <c r="G201" s="352" t="s">
        <v>1525</v>
      </c>
      <c r="H201" s="352"/>
      <c r="I201" s="30" t="s">
        <v>2257</v>
      </c>
      <c r="J201" s="353" t="s">
        <v>2694</v>
      </c>
      <c r="K201" s="349">
        <v>274</v>
      </c>
      <c r="L201" s="47">
        <v>721019</v>
      </c>
      <c r="M201" s="28" t="s">
        <v>2695</v>
      </c>
      <c r="N201" s="218">
        <v>11523031</v>
      </c>
      <c r="O201" s="76" t="s">
        <v>2696</v>
      </c>
      <c r="P201" s="351" t="s">
        <v>1714</v>
      </c>
      <c r="Q201" s="289" t="s">
        <v>1480</v>
      </c>
      <c r="R201" s="351" t="s">
        <v>1481</v>
      </c>
      <c r="S201" s="53"/>
      <c r="T201" s="76"/>
      <c r="U201" s="53"/>
      <c r="V201" s="193" t="s">
        <v>2693</v>
      </c>
      <c r="W201" s="348">
        <v>42583</v>
      </c>
      <c r="X201" s="352" t="s">
        <v>1547</v>
      </c>
      <c r="Y201" s="46" t="s">
        <v>2698</v>
      </c>
      <c r="Z201" s="115">
        <v>900703674</v>
      </c>
      <c r="AA201" s="51" t="s">
        <v>1895</v>
      </c>
      <c r="AB201" s="354">
        <v>146916</v>
      </c>
      <c r="AC201" s="92"/>
      <c r="AD201" s="50"/>
      <c r="AE201" s="218">
        <v>11523031</v>
      </c>
      <c r="AF201" s="50"/>
      <c r="AG201" s="50"/>
      <c r="AH201" s="50">
        <f t="shared" si="213"/>
        <v>11523031</v>
      </c>
      <c r="AI201" s="158" t="s">
        <v>22</v>
      </c>
      <c r="AJ201" s="158" t="s">
        <v>67</v>
      </c>
      <c r="AK201" s="158" t="s">
        <v>67</v>
      </c>
      <c r="AL201" s="158" t="s">
        <v>67</v>
      </c>
      <c r="AM201" s="348" t="s">
        <v>67</v>
      </c>
      <c r="AN201" s="348">
        <v>42583</v>
      </c>
      <c r="AO201" s="348"/>
      <c r="AP201" s="348">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4">
        <f t="shared" si="212"/>
        <v>38</v>
      </c>
      <c r="B202" s="279" t="s">
        <v>2324</v>
      </c>
      <c r="C202" s="282" t="s">
        <v>2836</v>
      </c>
      <c r="D202" s="264">
        <v>46</v>
      </c>
      <c r="E202" s="348">
        <v>42570</v>
      </c>
      <c r="F202" s="118" t="s">
        <v>2248</v>
      </c>
      <c r="G202" s="118" t="s">
        <v>2248</v>
      </c>
      <c r="H202" s="118"/>
      <c r="I202" s="30" t="s">
        <v>2257</v>
      </c>
      <c r="J202" s="353" t="s">
        <v>2376</v>
      </c>
      <c r="K202" s="354">
        <v>86</v>
      </c>
      <c r="L202" s="47" t="s">
        <v>1849</v>
      </c>
      <c r="M202" s="356" t="s">
        <v>1850</v>
      </c>
      <c r="N202" s="163">
        <v>2730000</v>
      </c>
      <c r="O202" s="350" t="s">
        <v>2377</v>
      </c>
      <c r="P202" s="351" t="s">
        <v>1786</v>
      </c>
      <c r="Q202" s="289" t="s">
        <v>1480</v>
      </c>
      <c r="R202" s="351" t="s">
        <v>1481</v>
      </c>
      <c r="S202" s="48"/>
      <c r="T202" s="49"/>
      <c r="U202" s="48"/>
      <c r="V202" s="193">
        <v>38</v>
      </c>
      <c r="W202" s="348">
        <v>42590</v>
      </c>
      <c r="X202" s="352" t="s">
        <v>1823</v>
      </c>
      <c r="Y202" s="46" t="s">
        <v>2786</v>
      </c>
      <c r="Z202" s="35">
        <v>800020672</v>
      </c>
      <c r="AA202" s="51" t="s">
        <v>1565</v>
      </c>
      <c r="AB202" s="349">
        <v>149516</v>
      </c>
      <c r="AC202" s="348"/>
      <c r="AD202" s="50"/>
      <c r="AE202" s="163">
        <v>2730000</v>
      </c>
      <c r="AF202" s="50"/>
      <c r="AG202" s="50"/>
      <c r="AH202" s="50">
        <f t="shared" ref="AH202:AH218" si="214">+AE202+AF202</f>
        <v>2730000</v>
      </c>
      <c r="AI202" s="158" t="s">
        <v>22</v>
      </c>
      <c r="AJ202" s="158" t="s">
        <v>67</v>
      </c>
      <c r="AK202" s="158" t="s">
        <v>67</v>
      </c>
      <c r="AL202" s="158" t="s">
        <v>67</v>
      </c>
      <c r="AM202" s="348" t="s">
        <v>67</v>
      </c>
      <c r="AN202" s="348">
        <v>42591</v>
      </c>
      <c r="AO202" s="348"/>
      <c r="AP202" s="348">
        <v>42735</v>
      </c>
      <c r="AQ202" s="29">
        <f t="shared" si="202"/>
        <v>144</v>
      </c>
      <c r="AR202" s="29"/>
      <c r="AS202" s="352"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8"/>
      <c r="AO203" s="348"/>
      <c r="AP203" s="348"/>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4">
        <f t="shared" si="212"/>
        <v>37</v>
      </c>
      <c r="B204" s="279" t="s">
        <v>1489</v>
      </c>
      <c r="C204" s="219" t="s">
        <v>2704</v>
      </c>
      <c r="D204" s="122">
        <v>48</v>
      </c>
      <c r="E204" s="348">
        <v>42573</v>
      </c>
      <c r="F204" s="118" t="s">
        <v>2248</v>
      </c>
      <c r="G204" s="118" t="s">
        <v>2699</v>
      </c>
      <c r="H204" s="118"/>
      <c r="I204" s="30" t="s">
        <v>2257</v>
      </c>
      <c r="J204" s="353" t="s">
        <v>2700</v>
      </c>
      <c r="K204" s="354">
        <v>90</v>
      </c>
      <c r="L204" s="47" t="s">
        <v>1849</v>
      </c>
      <c r="M204" s="356" t="s">
        <v>1850</v>
      </c>
      <c r="N204" s="163">
        <v>31000000</v>
      </c>
      <c r="O204" s="350" t="s">
        <v>2701</v>
      </c>
      <c r="P204" s="351" t="s">
        <v>1786</v>
      </c>
      <c r="Q204" s="289" t="s">
        <v>1480</v>
      </c>
      <c r="R204" s="289" t="s">
        <v>1480</v>
      </c>
      <c r="S204" s="48"/>
      <c r="T204" s="49"/>
      <c r="U204" s="48"/>
      <c r="V204" s="193">
        <v>37</v>
      </c>
      <c r="W204" s="348">
        <v>42580</v>
      </c>
      <c r="X204" s="352" t="s">
        <v>2702</v>
      </c>
      <c r="Y204" s="46" t="s">
        <v>2703</v>
      </c>
      <c r="Z204" s="35">
        <v>830095213</v>
      </c>
      <c r="AA204" s="51" t="s">
        <v>1570</v>
      </c>
      <c r="AB204" s="349">
        <v>146716</v>
      </c>
      <c r="AC204" s="348">
        <v>42580</v>
      </c>
      <c r="AD204" s="50"/>
      <c r="AE204" s="163">
        <v>31000000</v>
      </c>
      <c r="AF204" s="50"/>
      <c r="AG204" s="50"/>
      <c r="AH204" s="50">
        <f t="shared" si="214"/>
        <v>31000000</v>
      </c>
      <c r="AI204" s="158" t="s">
        <v>22</v>
      </c>
      <c r="AJ204" s="158" t="s">
        <v>67</v>
      </c>
      <c r="AK204" s="158" t="s">
        <v>67</v>
      </c>
      <c r="AL204" s="158" t="s">
        <v>67</v>
      </c>
      <c r="AM204" s="348" t="s">
        <v>67</v>
      </c>
      <c r="AN204" s="348">
        <v>42580</v>
      </c>
      <c r="AO204" s="348">
        <f>AN204-W204</f>
        <v>0</v>
      </c>
      <c r="AP204" s="348">
        <v>42735</v>
      </c>
      <c r="AQ204" s="172">
        <f t="shared" si="202"/>
        <v>155</v>
      </c>
      <c r="AR204" s="29"/>
      <c r="AS204" s="352"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4">
        <f t="shared" si="212"/>
        <v>42</v>
      </c>
      <c r="B205" s="279" t="s">
        <v>2170</v>
      </c>
      <c r="C205" s="219" t="s">
        <v>2709</v>
      </c>
      <c r="D205" s="122">
        <v>49</v>
      </c>
      <c r="E205" s="348">
        <v>42573</v>
      </c>
      <c r="F205" s="118" t="s">
        <v>2248</v>
      </c>
      <c r="G205" s="118" t="s">
        <v>2248</v>
      </c>
      <c r="H205" s="118"/>
      <c r="I205" s="30" t="s">
        <v>2257</v>
      </c>
      <c r="J205" s="353" t="s">
        <v>2705</v>
      </c>
      <c r="K205" s="354">
        <v>204</v>
      </c>
      <c r="L205" s="47">
        <v>441031</v>
      </c>
      <c r="M205" s="356" t="s">
        <v>2706</v>
      </c>
      <c r="N205" s="163">
        <v>31000000</v>
      </c>
      <c r="O205" s="350" t="s">
        <v>2707</v>
      </c>
      <c r="P205" s="351" t="s">
        <v>2610</v>
      </c>
      <c r="Q205" s="289" t="s">
        <v>1480</v>
      </c>
      <c r="R205" s="289" t="s">
        <v>1481</v>
      </c>
      <c r="S205" s="48"/>
      <c r="T205" s="49"/>
      <c r="U205" s="48"/>
      <c r="V205" s="193">
        <v>42</v>
      </c>
      <c r="W205" s="348">
        <v>42605</v>
      </c>
      <c r="X205" s="352" t="s">
        <v>2708</v>
      </c>
      <c r="Y205" s="46" t="s">
        <v>2790</v>
      </c>
      <c r="Z205" s="35">
        <v>830136314</v>
      </c>
      <c r="AA205" s="51" t="s">
        <v>1846</v>
      </c>
      <c r="AB205" s="349">
        <v>156316</v>
      </c>
      <c r="AC205" s="348"/>
      <c r="AD205" s="50"/>
      <c r="AE205" s="163">
        <v>31000000</v>
      </c>
      <c r="AF205" s="50"/>
      <c r="AG205" s="50"/>
      <c r="AH205" s="50">
        <f t="shared" si="214"/>
        <v>31000000</v>
      </c>
      <c r="AI205" s="158" t="s">
        <v>22</v>
      </c>
      <c r="AJ205" s="158" t="s">
        <v>67</v>
      </c>
      <c r="AK205" s="158" t="s">
        <v>67</v>
      </c>
      <c r="AL205" s="158" t="s">
        <v>67</v>
      </c>
      <c r="AM205" s="348" t="s">
        <v>67</v>
      </c>
      <c r="AN205" s="348">
        <v>42606</v>
      </c>
      <c r="AO205" s="348"/>
      <c r="AP205" s="348">
        <v>42735</v>
      </c>
      <c r="AQ205" s="29">
        <f t="shared" si="202"/>
        <v>129</v>
      </c>
      <c r="AR205" s="29"/>
      <c r="AS205" s="352"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4">
        <f t="shared" si="212"/>
        <v>39</v>
      </c>
      <c r="B206" s="279" t="s">
        <v>1610</v>
      </c>
      <c r="C206" s="219" t="s">
        <v>2710</v>
      </c>
      <c r="D206" s="122">
        <v>49</v>
      </c>
      <c r="E206" s="348">
        <v>42578</v>
      </c>
      <c r="F206" s="118" t="s">
        <v>2248</v>
      </c>
      <c r="G206" s="118" t="s">
        <v>2248</v>
      </c>
      <c r="H206" s="118"/>
      <c r="I206" s="30" t="s">
        <v>2257</v>
      </c>
      <c r="J206" s="353" t="s">
        <v>2711</v>
      </c>
      <c r="K206" s="354">
        <v>204</v>
      </c>
      <c r="L206" s="47">
        <v>44101603</v>
      </c>
      <c r="M206" s="356" t="s">
        <v>2638</v>
      </c>
      <c r="N206" s="163">
        <v>5750000</v>
      </c>
      <c r="O206" s="350" t="s">
        <v>2636</v>
      </c>
      <c r="P206" s="351" t="s">
        <v>1786</v>
      </c>
      <c r="Q206" s="289" t="s">
        <v>1480</v>
      </c>
      <c r="R206" s="351" t="s">
        <v>1481</v>
      </c>
      <c r="S206" s="48"/>
      <c r="T206" s="49"/>
      <c r="U206" s="48"/>
      <c r="V206" s="193">
        <v>39</v>
      </c>
      <c r="W206" s="348">
        <v>42594</v>
      </c>
      <c r="X206" s="352" t="s">
        <v>1484</v>
      </c>
      <c r="Y206" s="46" t="s">
        <v>2787</v>
      </c>
      <c r="Z206" s="35">
        <v>900843850</v>
      </c>
      <c r="AA206" s="51" t="s">
        <v>1895</v>
      </c>
      <c r="AB206" s="349">
        <v>152816</v>
      </c>
      <c r="AC206" s="348"/>
      <c r="AD206" s="50"/>
      <c r="AE206" s="163">
        <v>2696000</v>
      </c>
      <c r="AF206" s="50"/>
      <c r="AG206" s="50"/>
      <c r="AH206" s="50">
        <f t="shared" si="214"/>
        <v>2696000</v>
      </c>
      <c r="AI206" s="158" t="s">
        <v>22</v>
      </c>
      <c r="AJ206" s="158" t="s">
        <v>67</v>
      </c>
      <c r="AK206" s="158" t="s">
        <v>67</v>
      </c>
      <c r="AL206" s="158" t="s">
        <v>67</v>
      </c>
      <c r="AM206" s="348" t="s">
        <v>67</v>
      </c>
      <c r="AN206" s="348">
        <v>42594</v>
      </c>
      <c r="AO206" s="348"/>
      <c r="AP206" s="348">
        <v>42654</v>
      </c>
      <c r="AQ206" s="29">
        <f t="shared" si="202"/>
        <v>60</v>
      </c>
      <c r="AR206" s="29"/>
      <c r="AS206" s="352"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4">
        <f t="shared" si="212"/>
        <v>40</v>
      </c>
      <c r="B207" s="279" t="s">
        <v>2324</v>
      </c>
      <c r="C207" s="219" t="s">
        <v>2712</v>
      </c>
      <c r="D207" s="122">
        <v>50</v>
      </c>
      <c r="E207" s="348">
        <v>42580</v>
      </c>
      <c r="F207" s="118" t="s">
        <v>2248</v>
      </c>
      <c r="G207" s="118" t="s">
        <v>2248</v>
      </c>
      <c r="H207" s="118"/>
      <c r="I207" s="30" t="s">
        <v>2257</v>
      </c>
      <c r="J207" s="353" t="s">
        <v>2713</v>
      </c>
      <c r="K207" s="354">
        <v>275</v>
      </c>
      <c r="L207" s="47" t="s">
        <v>2714</v>
      </c>
      <c r="M207" s="356" t="s">
        <v>2715</v>
      </c>
      <c r="N207" s="163">
        <v>10000000</v>
      </c>
      <c r="O207" s="350" t="s">
        <v>2716</v>
      </c>
      <c r="P207" s="351" t="s">
        <v>2279</v>
      </c>
      <c r="Q207" s="289" t="s">
        <v>1480</v>
      </c>
      <c r="R207" s="351" t="s">
        <v>1481</v>
      </c>
      <c r="S207" s="48"/>
      <c r="T207" s="49"/>
      <c r="U207" s="48"/>
      <c r="V207" s="193">
        <v>40</v>
      </c>
      <c r="W207" s="348">
        <v>42600</v>
      </c>
      <c r="X207" s="352" t="s">
        <v>1484</v>
      </c>
      <c r="Y207" s="46" t="s">
        <v>2788</v>
      </c>
      <c r="Z207" s="35">
        <v>800158705</v>
      </c>
      <c r="AA207" s="51" t="s">
        <v>2065</v>
      </c>
      <c r="AB207" s="349">
        <v>155216</v>
      </c>
      <c r="AC207" s="348"/>
      <c r="AD207" s="50"/>
      <c r="AE207" s="163">
        <v>7500560</v>
      </c>
      <c r="AF207" s="50"/>
      <c r="AG207" s="50"/>
      <c r="AH207" s="50">
        <f t="shared" si="214"/>
        <v>7500560</v>
      </c>
      <c r="AI207" s="158" t="s">
        <v>22</v>
      </c>
      <c r="AJ207" s="158" t="s">
        <v>67</v>
      </c>
      <c r="AK207" s="158" t="s">
        <v>67</v>
      </c>
      <c r="AL207" s="158" t="s">
        <v>67</v>
      </c>
      <c r="AM207" s="348" t="s">
        <v>67</v>
      </c>
      <c r="AN207" s="348">
        <v>42600</v>
      </c>
      <c r="AO207" s="348"/>
      <c r="AP207" s="348">
        <v>42630</v>
      </c>
      <c r="AQ207" s="29">
        <f t="shared" si="202"/>
        <v>30</v>
      </c>
      <c r="AR207" s="29"/>
      <c r="AS207" s="352"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4">
        <f t="shared" si="212"/>
        <v>126</v>
      </c>
      <c r="B208" s="279" t="s">
        <v>2170</v>
      </c>
      <c r="C208" s="279" t="s">
        <v>2717</v>
      </c>
      <c r="D208" s="122">
        <v>3</v>
      </c>
      <c r="E208" s="348">
        <v>42579</v>
      </c>
      <c r="F208" s="118" t="s">
        <v>1590</v>
      </c>
      <c r="G208" s="118" t="s">
        <v>1771</v>
      </c>
      <c r="H208" s="118"/>
      <c r="I208" s="30" t="s">
        <v>2257</v>
      </c>
      <c r="J208" s="353" t="s">
        <v>2718</v>
      </c>
      <c r="K208" s="354">
        <v>133</v>
      </c>
      <c r="L208" s="47" t="s">
        <v>2719</v>
      </c>
      <c r="M208" s="356" t="s">
        <v>2720</v>
      </c>
      <c r="N208" s="163">
        <v>199914339</v>
      </c>
      <c r="O208" s="350" t="s">
        <v>2721</v>
      </c>
      <c r="P208" s="351" t="s">
        <v>2652</v>
      </c>
      <c r="Q208" s="289" t="s">
        <v>1480</v>
      </c>
      <c r="R208" s="351" t="s">
        <v>1481</v>
      </c>
      <c r="S208" s="48"/>
      <c r="T208" s="49"/>
      <c r="U208" s="48"/>
      <c r="V208" s="193">
        <v>126</v>
      </c>
      <c r="W208" s="348">
        <v>42635</v>
      </c>
      <c r="X208" s="352" t="s">
        <v>1823</v>
      </c>
      <c r="Y208" s="46" t="s">
        <v>2796</v>
      </c>
      <c r="Z208" s="35">
        <v>900051227</v>
      </c>
      <c r="AA208" s="51" t="s">
        <v>1883</v>
      </c>
      <c r="AB208" s="349">
        <v>187816</v>
      </c>
      <c r="AC208" s="348"/>
      <c r="AD208" s="50"/>
      <c r="AE208" s="163">
        <v>195170950</v>
      </c>
      <c r="AF208" s="50"/>
      <c r="AG208" s="50"/>
      <c r="AH208" s="50">
        <f t="shared" si="214"/>
        <v>195170950</v>
      </c>
      <c r="AI208" s="158" t="s">
        <v>2797</v>
      </c>
      <c r="AJ208" s="158" t="s">
        <v>2798</v>
      </c>
      <c r="AK208" s="158" t="s">
        <v>67</v>
      </c>
      <c r="AL208" s="158" t="s">
        <v>67</v>
      </c>
      <c r="AM208" s="348">
        <v>42636</v>
      </c>
      <c r="AN208" s="348">
        <v>42636</v>
      </c>
      <c r="AO208" s="348">
        <f>AN208-W208</f>
        <v>1</v>
      </c>
      <c r="AP208" s="348">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4">
        <f t="shared" si="212"/>
        <v>123</v>
      </c>
      <c r="B209" s="347" t="s">
        <v>1489</v>
      </c>
      <c r="C209" s="279" t="s">
        <v>2722</v>
      </c>
      <c r="D209" s="122">
        <v>18</v>
      </c>
      <c r="E209" s="348">
        <v>42578</v>
      </c>
      <c r="F209" s="118" t="s">
        <v>1590</v>
      </c>
      <c r="G209" s="118" t="s">
        <v>1591</v>
      </c>
      <c r="H209" s="118"/>
      <c r="I209" s="286" t="s">
        <v>2250</v>
      </c>
      <c r="J209" s="353" t="s">
        <v>2723</v>
      </c>
      <c r="K209" s="349">
        <v>35</v>
      </c>
      <c r="L209" s="47" t="s">
        <v>2724</v>
      </c>
      <c r="M209" s="28" t="s">
        <v>2725</v>
      </c>
      <c r="N209" s="163">
        <v>289978812</v>
      </c>
      <c r="O209" s="350" t="s">
        <v>2726</v>
      </c>
      <c r="P209" s="92" t="s">
        <v>1531</v>
      </c>
      <c r="Q209" s="289" t="s">
        <v>1480</v>
      </c>
      <c r="R209" s="351" t="s">
        <v>1481</v>
      </c>
      <c r="S209" s="48"/>
      <c r="T209" s="49"/>
      <c r="U209" s="48"/>
      <c r="V209" s="193">
        <v>123</v>
      </c>
      <c r="W209" s="348">
        <v>42626</v>
      </c>
      <c r="X209" s="352" t="s">
        <v>1484</v>
      </c>
      <c r="Y209" s="46" t="s">
        <v>2346</v>
      </c>
      <c r="Z209" s="55">
        <v>830100010</v>
      </c>
      <c r="AA209" s="51" t="s">
        <v>1729</v>
      </c>
      <c r="AB209" s="349">
        <v>171216</v>
      </c>
      <c r="AC209" s="348"/>
      <c r="AD209" s="50">
        <v>0</v>
      </c>
      <c r="AE209" s="114">
        <v>288978813</v>
      </c>
      <c r="AF209" s="50"/>
      <c r="AG209" s="50"/>
      <c r="AH209" s="50">
        <f t="shared" si="214"/>
        <v>288978813</v>
      </c>
      <c r="AI209" s="158" t="s">
        <v>2402</v>
      </c>
      <c r="AJ209" s="89" t="s">
        <v>2403</v>
      </c>
      <c r="AK209" s="348"/>
      <c r="AL209" s="348"/>
      <c r="AM209" s="348">
        <v>42629</v>
      </c>
      <c r="AN209" s="348">
        <v>42629</v>
      </c>
      <c r="AO209" s="348">
        <f>AN209-W209</f>
        <v>3</v>
      </c>
      <c r="AP209" s="348">
        <v>42689</v>
      </c>
      <c r="AQ209" s="172">
        <f t="shared" si="202"/>
        <v>60</v>
      </c>
      <c r="AR209" s="29"/>
      <c r="AS209" s="353"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4">
        <f t="shared" si="212"/>
        <v>9382</v>
      </c>
      <c r="B210" s="279" t="s">
        <v>2284</v>
      </c>
      <c r="C210" s="279" t="s">
        <v>2749</v>
      </c>
      <c r="D210" s="126">
        <v>18309</v>
      </c>
      <c r="E210" s="92">
        <v>42552</v>
      </c>
      <c r="F210" s="352" t="s">
        <v>1590</v>
      </c>
      <c r="G210" s="352" t="s">
        <v>1873</v>
      </c>
      <c r="H210" s="352"/>
      <c r="I210" s="286" t="s">
        <v>2250</v>
      </c>
      <c r="J210" s="28" t="s">
        <v>2753</v>
      </c>
      <c r="K210" s="349">
        <v>269</v>
      </c>
      <c r="L210" s="47">
        <v>81112300</v>
      </c>
      <c r="M210" s="265"/>
      <c r="N210" s="163">
        <v>27679484</v>
      </c>
      <c r="O210" s="76" t="s">
        <v>2599</v>
      </c>
      <c r="P210" s="92" t="s">
        <v>1531</v>
      </c>
      <c r="Q210" s="219" t="s">
        <v>1480</v>
      </c>
      <c r="R210" s="219" t="s">
        <v>1481</v>
      </c>
      <c r="S210" s="53"/>
      <c r="T210" s="76"/>
      <c r="U210" s="53"/>
      <c r="V210" s="195">
        <v>9382</v>
      </c>
      <c r="W210" s="348">
        <v>42557</v>
      </c>
      <c r="X210" s="352" t="s">
        <v>1484</v>
      </c>
      <c r="Y210" s="46" t="s">
        <v>2592</v>
      </c>
      <c r="Z210" s="35">
        <v>800103052</v>
      </c>
      <c r="AA210" s="51" t="s">
        <v>1883</v>
      </c>
      <c r="AB210" s="354">
        <v>133716</v>
      </c>
      <c r="AC210" s="92">
        <v>42559</v>
      </c>
      <c r="AD210" s="50"/>
      <c r="AE210" s="218">
        <v>27679484</v>
      </c>
      <c r="AF210" s="50"/>
      <c r="AG210" s="50"/>
      <c r="AH210" s="50">
        <f t="shared" si="214"/>
        <v>27679484</v>
      </c>
      <c r="AI210" s="158" t="s">
        <v>22</v>
      </c>
      <c r="AJ210" s="158" t="s">
        <v>67</v>
      </c>
      <c r="AK210" s="158" t="s">
        <v>67</v>
      </c>
      <c r="AL210" s="158" t="s">
        <v>67</v>
      </c>
      <c r="AM210" s="348" t="s">
        <v>67</v>
      </c>
      <c r="AN210" s="348">
        <v>42559</v>
      </c>
      <c r="AO210" s="348"/>
      <c r="AP210" s="348">
        <v>42916</v>
      </c>
      <c r="AQ210" s="29">
        <f t="shared" si="202"/>
        <v>357</v>
      </c>
      <c r="AR210" s="29"/>
      <c r="AS210" s="352"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9445</v>
      </c>
      <c r="B211" s="279" t="s">
        <v>2284</v>
      </c>
      <c r="C211" s="279" t="s">
        <v>2731</v>
      </c>
      <c r="D211" s="126">
        <v>18499</v>
      </c>
      <c r="E211" s="92">
        <v>42563</v>
      </c>
      <c r="F211" s="352" t="s">
        <v>1590</v>
      </c>
      <c r="G211" s="352" t="s">
        <v>1873</v>
      </c>
      <c r="H211" s="352"/>
      <c r="I211" s="352"/>
      <c r="J211" s="223" t="s">
        <v>2736</v>
      </c>
      <c r="K211" s="349" t="s">
        <v>2732</v>
      </c>
      <c r="L211" s="47">
        <v>911117</v>
      </c>
      <c r="M211" s="265" t="s">
        <v>2733</v>
      </c>
      <c r="N211" s="218">
        <v>3993880</v>
      </c>
      <c r="O211" s="76" t="s">
        <v>2734</v>
      </c>
      <c r="P211" s="184" t="s">
        <v>1939</v>
      </c>
      <c r="Q211" s="219" t="s">
        <v>1480</v>
      </c>
      <c r="R211" s="219" t="s">
        <v>1481</v>
      </c>
      <c r="S211" s="53"/>
      <c r="T211" s="76"/>
      <c r="U211" s="53"/>
      <c r="V211" s="195">
        <v>9445</v>
      </c>
      <c r="W211" s="348">
        <v>42563</v>
      </c>
      <c r="X211" s="352" t="s">
        <v>1866</v>
      </c>
      <c r="Y211" s="46" t="s">
        <v>2735</v>
      </c>
      <c r="Z211" s="35">
        <v>900796515</v>
      </c>
      <c r="AA211" s="51" t="s">
        <v>1578</v>
      </c>
      <c r="AB211" s="354">
        <v>138316</v>
      </c>
      <c r="AC211" s="92">
        <v>42564</v>
      </c>
      <c r="AD211" s="50"/>
      <c r="AE211" s="74">
        <v>3993880</v>
      </c>
      <c r="AF211" s="50"/>
      <c r="AG211" s="50"/>
      <c r="AH211" s="50">
        <f t="shared" si="214"/>
        <v>3993880</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9446</v>
      </c>
      <c r="B212" s="279" t="s">
        <v>2284</v>
      </c>
      <c r="C212" s="279" t="s">
        <v>2737</v>
      </c>
      <c r="D212" s="126">
        <v>18496</v>
      </c>
      <c r="E212" s="92">
        <v>42563</v>
      </c>
      <c r="F212" s="352" t="s">
        <v>1590</v>
      </c>
      <c r="G212" s="352" t="s">
        <v>1873</v>
      </c>
      <c r="H212" s="352"/>
      <c r="I212" s="352"/>
      <c r="J212" s="223" t="s">
        <v>2736</v>
      </c>
      <c r="K212" s="349" t="s">
        <v>2732</v>
      </c>
      <c r="L212" s="47">
        <v>911117</v>
      </c>
      <c r="M212" s="265" t="s">
        <v>2733</v>
      </c>
      <c r="N212" s="218">
        <v>1888684</v>
      </c>
      <c r="O212" s="76" t="s">
        <v>2738</v>
      </c>
      <c r="P212" s="184" t="s">
        <v>1939</v>
      </c>
      <c r="Q212" s="219" t="s">
        <v>1480</v>
      </c>
      <c r="R212" s="219" t="s">
        <v>1481</v>
      </c>
      <c r="S212" s="53"/>
      <c r="T212" s="76"/>
      <c r="U212" s="53"/>
      <c r="V212" s="195">
        <v>9446</v>
      </c>
      <c r="W212" s="348">
        <v>42563</v>
      </c>
      <c r="X212" s="352" t="s">
        <v>1866</v>
      </c>
      <c r="Y212" s="46" t="s">
        <v>2739</v>
      </c>
      <c r="Z212" s="35">
        <v>79113835</v>
      </c>
      <c r="AA212" s="51"/>
      <c r="AB212" s="354">
        <v>138216</v>
      </c>
      <c r="AC212" s="92">
        <v>42564</v>
      </c>
      <c r="AD212" s="50"/>
      <c r="AE212" s="74">
        <v>1888684</v>
      </c>
      <c r="AF212" s="50"/>
      <c r="AG212" s="50"/>
      <c r="AH212" s="50">
        <f t="shared" si="214"/>
        <v>1888684</v>
      </c>
      <c r="AI212" s="158" t="s">
        <v>22</v>
      </c>
      <c r="AJ212" s="158" t="s">
        <v>67</v>
      </c>
      <c r="AK212" s="158" t="s">
        <v>67</v>
      </c>
      <c r="AL212" s="158" t="s">
        <v>67</v>
      </c>
      <c r="AM212" s="348" t="s">
        <v>67</v>
      </c>
      <c r="AN212" s="348">
        <v>42564</v>
      </c>
      <c r="AO212" s="348"/>
      <c r="AP212" s="348">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9447</v>
      </c>
      <c r="B213" s="279" t="s">
        <v>2284</v>
      </c>
      <c r="C213" s="279" t="s">
        <v>2740</v>
      </c>
      <c r="D213" s="126">
        <v>18494</v>
      </c>
      <c r="E213" s="92">
        <v>42563</v>
      </c>
      <c r="F213" s="352" t="s">
        <v>1590</v>
      </c>
      <c r="G213" s="352" t="s">
        <v>1873</v>
      </c>
      <c r="H213" s="352"/>
      <c r="I213" s="352"/>
      <c r="J213" s="223" t="s">
        <v>2736</v>
      </c>
      <c r="K213" s="349" t="s">
        <v>2732</v>
      </c>
      <c r="L213" s="47">
        <v>911117</v>
      </c>
      <c r="M213" s="265" t="s">
        <v>2733</v>
      </c>
      <c r="N213" s="218">
        <v>2595560</v>
      </c>
      <c r="O213" s="76" t="s">
        <v>2741</v>
      </c>
      <c r="P213" s="184" t="s">
        <v>1939</v>
      </c>
      <c r="Q213" s="219" t="s">
        <v>1480</v>
      </c>
      <c r="R213" s="219" t="s">
        <v>1481</v>
      </c>
      <c r="S213" s="53"/>
      <c r="T213" s="76"/>
      <c r="U213" s="53"/>
      <c r="V213" s="195">
        <v>9447</v>
      </c>
      <c r="W213" s="348">
        <v>42563</v>
      </c>
      <c r="X213" s="352" t="s">
        <v>1866</v>
      </c>
      <c r="Y213" s="46" t="s">
        <v>2655</v>
      </c>
      <c r="Z213" s="35">
        <v>817000830</v>
      </c>
      <c r="AA213" s="51" t="s">
        <v>1570</v>
      </c>
      <c r="AB213" s="354">
        <v>138116</v>
      </c>
      <c r="AC213" s="92">
        <v>42564</v>
      </c>
      <c r="AD213" s="50"/>
      <c r="AE213" s="74">
        <v>2595560</v>
      </c>
      <c r="AF213" s="50"/>
      <c r="AG213" s="50"/>
      <c r="AH213" s="50">
        <f t="shared" si="214"/>
        <v>2595560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9448</v>
      </c>
      <c r="B214" s="279" t="s">
        <v>2284</v>
      </c>
      <c r="C214" s="279" t="s">
        <v>2742</v>
      </c>
      <c r="D214" s="126">
        <v>18493</v>
      </c>
      <c r="E214" s="92">
        <v>42563</v>
      </c>
      <c r="F214" s="352" t="s">
        <v>1590</v>
      </c>
      <c r="G214" s="352" t="s">
        <v>1873</v>
      </c>
      <c r="H214" s="352"/>
      <c r="I214" s="352"/>
      <c r="J214" s="223" t="s">
        <v>2736</v>
      </c>
      <c r="K214" s="349" t="s">
        <v>2732</v>
      </c>
      <c r="L214" s="47">
        <v>911117</v>
      </c>
      <c r="M214" s="265" t="s">
        <v>2733</v>
      </c>
      <c r="N214" s="218">
        <v>4709600</v>
      </c>
      <c r="O214" s="76" t="s">
        <v>2734</v>
      </c>
      <c r="P214" s="184" t="s">
        <v>1939</v>
      </c>
      <c r="Q214" s="219" t="s">
        <v>1480</v>
      </c>
      <c r="R214" s="219" t="s">
        <v>1481</v>
      </c>
      <c r="S214" s="53"/>
      <c r="T214" s="76"/>
      <c r="U214" s="53"/>
      <c r="V214" s="195">
        <v>9448</v>
      </c>
      <c r="W214" s="348">
        <v>42563</v>
      </c>
      <c r="X214" s="352" t="s">
        <v>1866</v>
      </c>
      <c r="Y214" s="46" t="s">
        <v>2103</v>
      </c>
      <c r="Z214" s="55">
        <v>805022296</v>
      </c>
      <c r="AA214" s="51" t="s">
        <v>1883</v>
      </c>
      <c r="AB214" s="354">
        <v>138016</v>
      </c>
      <c r="AC214" s="92">
        <v>42564</v>
      </c>
      <c r="AD214" s="50"/>
      <c r="AE214" s="74">
        <v>4709600</v>
      </c>
      <c r="AF214" s="50"/>
      <c r="AG214" s="50"/>
      <c r="AH214" s="50">
        <f t="shared" si="214"/>
        <v>4709600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9449</v>
      </c>
      <c r="B215" s="279" t="s">
        <v>2284</v>
      </c>
      <c r="C215" s="279" t="s">
        <v>2743</v>
      </c>
      <c r="D215" s="126">
        <v>18492</v>
      </c>
      <c r="E215" s="92">
        <v>42563</v>
      </c>
      <c r="F215" s="352" t="s">
        <v>1590</v>
      </c>
      <c r="G215" s="352" t="s">
        <v>1873</v>
      </c>
      <c r="H215" s="352"/>
      <c r="I215" s="352"/>
      <c r="J215" s="223" t="s">
        <v>2736</v>
      </c>
      <c r="K215" s="349" t="s">
        <v>2732</v>
      </c>
      <c r="L215" s="47">
        <v>911117</v>
      </c>
      <c r="M215" s="265" t="s">
        <v>2733</v>
      </c>
      <c r="N215" s="218">
        <v>2598400</v>
      </c>
      <c r="O215" s="76" t="s">
        <v>2738</v>
      </c>
      <c r="P215" s="184" t="s">
        <v>1939</v>
      </c>
      <c r="Q215" s="219" t="s">
        <v>1480</v>
      </c>
      <c r="R215" s="219" t="s">
        <v>1481</v>
      </c>
      <c r="S215" s="53"/>
      <c r="T215" s="76"/>
      <c r="U215" s="53"/>
      <c r="V215" s="195">
        <v>9449</v>
      </c>
      <c r="W215" s="348">
        <v>42563</v>
      </c>
      <c r="X215" s="352" t="s">
        <v>1866</v>
      </c>
      <c r="Y215" s="46" t="s">
        <v>2103</v>
      </c>
      <c r="Z215" s="55">
        <v>805022296</v>
      </c>
      <c r="AA215" s="51" t="s">
        <v>1883</v>
      </c>
      <c r="AB215" s="354">
        <v>137916</v>
      </c>
      <c r="AC215" s="92">
        <v>42564</v>
      </c>
      <c r="AD215" s="50"/>
      <c r="AE215" s="74">
        <v>2598400</v>
      </c>
      <c r="AF215" s="50"/>
      <c r="AG215" s="50"/>
      <c r="AH215" s="50">
        <f t="shared" si="214"/>
        <v>2598400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9450</v>
      </c>
      <c r="B216" s="279" t="s">
        <v>2284</v>
      </c>
      <c r="C216" s="279" t="s">
        <v>2744</v>
      </c>
      <c r="D216" s="126">
        <v>18489</v>
      </c>
      <c r="E216" s="92">
        <v>42563</v>
      </c>
      <c r="F216" s="352" t="s">
        <v>1590</v>
      </c>
      <c r="G216" s="352" t="s">
        <v>1873</v>
      </c>
      <c r="H216" s="352"/>
      <c r="I216" s="352"/>
      <c r="J216" s="223" t="s">
        <v>2736</v>
      </c>
      <c r="K216" s="349" t="s">
        <v>2732</v>
      </c>
      <c r="L216" s="47">
        <v>911117</v>
      </c>
      <c r="M216" s="265" t="s">
        <v>2733</v>
      </c>
      <c r="N216" s="218">
        <v>881600</v>
      </c>
      <c r="O216" s="76" t="s">
        <v>2745</v>
      </c>
      <c r="P216" s="184" t="s">
        <v>1939</v>
      </c>
      <c r="Q216" s="219" t="s">
        <v>1480</v>
      </c>
      <c r="R216" s="219" t="s">
        <v>1481</v>
      </c>
      <c r="S216" s="53"/>
      <c r="T216" s="76"/>
      <c r="U216" s="53"/>
      <c r="V216" s="195">
        <v>9450</v>
      </c>
      <c r="W216" s="348">
        <v>42563</v>
      </c>
      <c r="X216" s="352" t="s">
        <v>1866</v>
      </c>
      <c r="Y216" s="46" t="s">
        <v>2103</v>
      </c>
      <c r="Z216" s="55">
        <v>805022296</v>
      </c>
      <c r="AA216" s="51" t="s">
        <v>1883</v>
      </c>
      <c r="AB216" s="354">
        <v>137716</v>
      </c>
      <c r="AC216" s="92">
        <v>42564</v>
      </c>
      <c r="AD216" s="50"/>
      <c r="AE216" s="74">
        <v>881600</v>
      </c>
      <c r="AF216" s="50"/>
      <c r="AG216" s="50"/>
      <c r="AH216" s="50">
        <f t="shared" si="214"/>
        <v>881600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9451</v>
      </c>
      <c r="B217" s="279" t="s">
        <v>2284</v>
      </c>
      <c r="C217" s="279" t="s">
        <v>2746</v>
      </c>
      <c r="D217" s="126">
        <v>18491</v>
      </c>
      <c r="E217" s="92">
        <v>42563</v>
      </c>
      <c r="F217" s="352" t="s">
        <v>1590</v>
      </c>
      <c r="G217" s="352" t="s">
        <v>1873</v>
      </c>
      <c r="H217" s="352"/>
      <c r="I217" s="352"/>
      <c r="J217" s="223" t="s">
        <v>2736</v>
      </c>
      <c r="K217" s="349" t="s">
        <v>2732</v>
      </c>
      <c r="L217" s="47">
        <v>911117</v>
      </c>
      <c r="M217" s="265" t="s">
        <v>2733</v>
      </c>
      <c r="N217" s="218">
        <v>1392000</v>
      </c>
      <c r="O217" s="76" t="s">
        <v>2741</v>
      </c>
      <c r="P217" s="184" t="s">
        <v>1939</v>
      </c>
      <c r="Q217" s="219" t="s">
        <v>1480</v>
      </c>
      <c r="R217" s="219" t="s">
        <v>1481</v>
      </c>
      <c r="S217" s="53"/>
      <c r="T217" s="76"/>
      <c r="U217" s="53"/>
      <c r="V217" s="195">
        <v>9451</v>
      </c>
      <c r="W217" s="348">
        <v>42563</v>
      </c>
      <c r="X217" s="352" t="s">
        <v>1866</v>
      </c>
      <c r="Y217" s="46" t="s">
        <v>2103</v>
      </c>
      <c r="Z217" s="55">
        <v>805022296</v>
      </c>
      <c r="AA217" s="51" t="s">
        <v>1883</v>
      </c>
      <c r="AB217" s="354">
        <v>137816</v>
      </c>
      <c r="AC217" s="92">
        <v>42564</v>
      </c>
      <c r="AD217" s="50"/>
      <c r="AE217" s="74">
        <v>1392000</v>
      </c>
      <c r="AF217" s="50"/>
      <c r="AG217" s="50"/>
      <c r="AH217" s="50">
        <f t="shared" si="214"/>
        <v>1392000</v>
      </c>
      <c r="AI217" s="158" t="s">
        <v>22</v>
      </c>
      <c r="AJ217" s="158" t="s">
        <v>67</v>
      </c>
      <c r="AK217" s="158" t="s">
        <v>67</v>
      </c>
      <c r="AL217" s="158" t="s">
        <v>67</v>
      </c>
      <c r="AM217" s="348" t="s">
        <v>67</v>
      </c>
      <c r="AN217" s="348">
        <v>42564</v>
      </c>
      <c r="AO217" s="348"/>
      <c r="AP217" s="348">
        <v>42597</v>
      </c>
      <c r="AQ217" s="29">
        <f t="shared" si="202"/>
        <v>33</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4">
        <f t="shared" si="212"/>
        <v>9624</v>
      </c>
      <c r="B218" s="279" t="s">
        <v>2284</v>
      </c>
      <c r="C218" s="279" t="s">
        <v>2747</v>
      </c>
      <c r="D218" s="126">
        <v>18850</v>
      </c>
      <c r="E218" s="92">
        <v>42577</v>
      </c>
      <c r="F218" s="352" t="s">
        <v>1590</v>
      </c>
      <c r="G218" s="352" t="s">
        <v>1873</v>
      </c>
      <c r="H218" s="352"/>
      <c r="I218" s="352"/>
      <c r="J218" s="223" t="s">
        <v>2736</v>
      </c>
      <c r="K218" s="349" t="s">
        <v>2732</v>
      </c>
      <c r="L218" s="47">
        <v>911117</v>
      </c>
      <c r="M218" s="265" t="s">
        <v>2733</v>
      </c>
      <c r="N218" s="218">
        <v>1336320</v>
      </c>
      <c r="O218" s="76" t="s">
        <v>2745</v>
      </c>
      <c r="P218" s="184" t="s">
        <v>1939</v>
      </c>
      <c r="Q218" s="219" t="s">
        <v>1480</v>
      </c>
      <c r="R218" s="219" t="s">
        <v>1481</v>
      </c>
      <c r="S218" s="53"/>
      <c r="T218" s="76"/>
      <c r="U218" s="53"/>
      <c r="V218" s="195">
        <v>9624</v>
      </c>
      <c r="W218" s="348">
        <v>42563</v>
      </c>
      <c r="X218" s="352" t="s">
        <v>1866</v>
      </c>
      <c r="Y218" s="46" t="s">
        <v>2748</v>
      </c>
      <c r="Z218" s="55">
        <v>860505205</v>
      </c>
      <c r="AA218" s="51" t="s">
        <v>1578</v>
      </c>
      <c r="AB218" s="354">
        <v>146316</v>
      </c>
      <c r="AC218" s="92">
        <v>42577</v>
      </c>
      <c r="AD218" s="50"/>
      <c r="AE218" s="74">
        <v>1336320</v>
      </c>
      <c r="AF218" s="50"/>
      <c r="AG218" s="50"/>
      <c r="AH218" s="50">
        <f t="shared" si="214"/>
        <v>1336320</v>
      </c>
      <c r="AI218" s="158" t="s">
        <v>22</v>
      </c>
      <c r="AJ218" s="158" t="s">
        <v>67</v>
      </c>
      <c r="AK218" s="158" t="s">
        <v>67</v>
      </c>
      <c r="AL218" s="158" t="s">
        <v>67</v>
      </c>
      <c r="AM218" s="348" t="s">
        <v>67</v>
      </c>
      <c r="AN218" s="348">
        <v>42577</v>
      </c>
      <c r="AO218" s="348"/>
      <c r="AP218" s="348">
        <v>42597</v>
      </c>
      <c r="AQ218" s="29">
        <f t="shared" si="202"/>
        <v>20</v>
      </c>
      <c r="AR218" s="29"/>
      <c r="AS218" s="352"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4">
        <f t="shared" si="212"/>
        <v>122</v>
      </c>
      <c r="B219" s="279" t="s">
        <v>1609</v>
      </c>
      <c r="C219" s="279" t="s">
        <v>2816</v>
      </c>
      <c r="D219" s="120">
        <v>109</v>
      </c>
      <c r="E219" s="348">
        <v>42608</v>
      </c>
      <c r="F219" s="278" t="s">
        <v>1499</v>
      </c>
      <c r="G219" s="352" t="s">
        <v>1546</v>
      </c>
      <c r="H219" s="352"/>
      <c r="I219" s="352" t="s">
        <v>2257</v>
      </c>
      <c r="J219" s="353" t="s">
        <v>2761</v>
      </c>
      <c r="K219" s="349">
        <v>278</v>
      </c>
      <c r="L219" s="47">
        <v>801315</v>
      </c>
      <c r="M219" s="28" t="s">
        <v>1548</v>
      </c>
      <c r="N219" s="218">
        <v>1876959</v>
      </c>
      <c r="O219" s="76" t="s">
        <v>2762</v>
      </c>
      <c r="P219" s="351" t="s">
        <v>2763</v>
      </c>
      <c r="Q219" s="219" t="s">
        <v>1480</v>
      </c>
      <c r="R219" s="219" t="s">
        <v>1481</v>
      </c>
      <c r="S219" s="53"/>
      <c r="T219" s="76"/>
      <c r="U219" s="53"/>
      <c r="V219" s="195">
        <v>122</v>
      </c>
      <c r="W219" s="348">
        <v>42615</v>
      </c>
      <c r="X219" s="352" t="s">
        <v>2513</v>
      </c>
      <c r="Y219" s="46" t="s">
        <v>2765</v>
      </c>
      <c r="Z219" s="115">
        <v>60357697</v>
      </c>
      <c r="AA219" s="51"/>
      <c r="AB219" s="354">
        <v>166516</v>
      </c>
      <c r="AC219" s="92"/>
      <c r="AD219" s="50"/>
      <c r="AE219" s="218">
        <v>1668408</v>
      </c>
      <c r="AF219" s="50"/>
      <c r="AG219" s="50"/>
      <c r="AH219" s="50">
        <f t="shared" ref="AH219:AH222" si="215">AE219+AF219</f>
        <v>1668408</v>
      </c>
      <c r="AI219" s="158" t="s">
        <v>22</v>
      </c>
      <c r="AJ219" s="158" t="s">
        <v>67</v>
      </c>
      <c r="AK219" s="158" t="s">
        <v>67</v>
      </c>
      <c r="AL219" s="158" t="s">
        <v>67</v>
      </c>
      <c r="AM219" s="348" t="s">
        <v>67</v>
      </c>
      <c r="AN219" s="348">
        <v>42615</v>
      </c>
      <c r="AO219" s="348">
        <f>AN219-W219</f>
        <v>0</v>
      </c>
      <c r="AP219" s="348">
        <v>42735</v>
      </c>
      <c r="AQ219" s="172">
        <f t="shared" si="202"/>
        <v>120</v>
      </c>
      <c r="AR219" s="53"/>
      <c r="AS219" s="353"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4">
        <f t="shared" si="212"/>
        <v>127</v>
      </c>
      <c r="B220" s="279" t="s">
        <v>1610</v>
      </c>
      <c r="C220" s="279" t="s">
        <v>2817</v>
      </c>
      <c r="D220" s="126">
        <v>110</v>
      </c>
      <c r="E220" s="348">
        <v>42612</v>
      </c>
      <c r="F220" s="352" t="s">
        <v>1499</v>
      </c>
      <c r="G220" s="46" t="s">
        <v>1525</v>
      </c>
      <c r="H220" s="46"/>
      <c r="I220" s="46" t="s">
        <v>2791</v>
      </c>
      <c r="J220" s="353" t="s">
        <v>2766</v>
      </c>
      <c r="K220" s="349">
        <v>240</v>
      </c>
      <c r="L220" s="47">
        <v>801015</v>
      </c>
      <c r="M220" s="28" t="s">
        <v>2767</v>
      </c>
      <c r="N220" s="218">
        <v>40000000</v>
      </c>
      <c r="O220" s="76" t="s">
        <v>2768</v>
      </c>
      <c r="P220" s="351" t="s">
        <v>2162</v>
      </c>
      <c r="Q220" s="219" t="s">
        <v>1480</v>
      </c>
      <c r="R220" s="219" t="s">
        <v>1481</v>
      </c>
      <c r="S220" s="53"/>
      <c r="T220" s="76"/>
      <c r="U220" s="53"/>
      <c r="V220" s="195">
        <v>127</v>
      </c>
      <c r="W220" s="348">
        <v>42641</v>
      </c>
      <c r="X220" s="352" t="s">
        <v>1484</v>
      </c>
      <c r="Y220" s="367" t="s">
        <v>2769</v>
      </c>
      <c r="Z220" s="115">
        <v>21070040</v>
      </c>
      <c r="AA220" s="51"/>
      <c r="AB220" s="354">
        <v>194116</v>
      </c>
      <c r="AC220" s="92"/>
      <c r="AD220" s="369">
        <v>10000000</v>
      </c>
      <c r="AE220" s="218">
        <v>40000000</v>
      </c>
      <c r="AF220" s="50"/>
      <c r="AG220" s="50"/>
      <c r="AH220" s="369">
        <f t="shared" si="215"/>
        <v>40000000</v>
      </c>
      <c r="AI220" s="158" t="s">
        <v>22</v>
      </c>
      <c r="AJ220" s="158" t="s">
        <v>67</v>
      </c>
      <c r="AK220" s="158" t="s">
        <v>67</v>
      </c>
      <c r="AL220" s="158" t="s">
        <v>67</v>
      </c>
      <c r="AM220" s="348" t="s">
        <v>67</v>
      </c>
      <c r="AN220" s="348">
        <v>42641</v>
      </c>
      <c r="AO220" s="348">
        <f>AN220-W220</f>
        <v>0</v>
      </c>
      <c r="AP220" s="348">
        <v>42735</v>
      </c>
      <c r="AQ220" s="172">
        <f t="shared" si="202"/>
        <v>94</v>
      </c>
      <c r="AR220" s="53"/>
      <c r="AS220" s="353"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5"/>
    </row>
    <row r="221" spans="1:126" ht="51" hidden="1" x14ac:dyDescent="0.25">
      <c r="A221" s="354">
        <f t="shared" si="212"/>
        <v>128</v>
      </c>
      <c r="B221" s="279" t="s">
        <v>2324</v>
      </c>
      <c r="C221" s="279" t="s">
        <v>2818</v>
      </c>
      <c r="D221" s="122">
        <v>111</v>
      </c>
      <c r="E221" s="348">
        <v>42613</v>
      </c>
      <c r="F221" s="352" t="s">
        <v>1499</v>
      </c>
      <c r="G221" s="352" t="s">
        <v>1525</v>
      </c>
      <c r="H221" s="352"/>
      <c r="I221" s="352" t="s">
        <v>1743</v>
      </c>
      <c r="J221" s="353" t="s">
        <v>2770</v>
      </c>
      <c r="K221" s="349">
        <v>252</v>
      </c>
      <c r="L221" s="47">
        <v>861017</v>
      </c>
      <c r="M221" s="28" t="s">
        <v>1956</v>
      </c>
      <c r="N221" s="218">
        <v>6000000</v>
      </c>
      <c r="O221" s="76" t="s">
        <v>2771</v>
      </c>
      <c r="P221" s="351" t="s">
        <v>2162</v>
      </c>
      <c r="Q221" s="219" t="s">
        <v>1480</v>
      </c>
      <c r="R221" s="219" t="s">
        <v>1481</v>
      </c>
      <c r="S221" s="53"/>
      <c r="T221" s="76"/>
      <c r="U221" s="53"/>
      <c r="V221" s="195">
        <v>128</v>
      </c>
      <c r="W221" s="53">
        <v>42646</v>
      </c>
      <c r="X221" s="352" t="s">
        <v>1484</v>
      </c>
      <c r="Y221" s="46" t="s">
        <v>2772</v>
      </c>
      <c r="Z221" s="115">
        <v>860007322</v>
      </c>
      <c r="AA221" s="51" t="s">
        <v>1839</v>
      </c>
      <c r="AB221" s="354">
        <v>196816</v>
      </c>
      <c r="AC221" s="92"/>
      <c r="AD221" s="50"/>
      <c r="AE221" s="218">
        <v>6000000</v>
      </c>
      <c r="AF221" s="50"/>
      <c r="AG221" s="50"/>
      <c r="AH221" s="50">
        <f t="shared" si="215"/>
        <v>6000000</v>
      </c>
      <c r="AI221" s="158" t="s">
        <v>22</v>
      </c>
      <c r="AJ221" s="158" t="s">
        <v>67</v>
      </c>
      <c r="AK221" s="158" t="s">
        <v>67</v>
      </c>
      <c r="AL221" s="158" t="s">
        <v>67</v>
      </c>
      <c r="AM221" s="348" t="s">
        <v>67</v>
      </c>
      <c r="AN221" s="348">
        <v>42646</v>
      </c>
      <c r="AO221" s="348"/>
      <c r="AP221" s="348">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4">
        <f t="shared" si="212"/>
        <v>125</v>
      </c>
      <c r="B222" s="279" t="s">
        <v>2170</v>
      </c>
      <c r="C222" s="279" t="s">
        <v>2814</v>
      </c>
      <c r="D222" s="122">
        <v>112</v>
      </c>
      <c r="E222" s="348">
        <v>42626</v>
      </c>
      <c r="F222" s="352" t="s">
        <v>1499</v>
      </c>
      <c r="G222" s="46" t="s">
        <v>1525</v>
      </c>
      <c r="H222" s="46"/>
      <c r="I222" s="46" t="s">
        <v>235</v>
      </c>
      <c r="J222" s="353" t="s">
        <v>2813</v>
      </c>
      <c r="K222" s="349">
        <v>282</v>
      </c>
      <c r="L222" s="47">
        <v>801116</v>
      </c>
      <c r="M222" s="28" t="s">
        <v>1479</v>
      </c>
      <c r="N222" s="218">
        <v>5000000</v>
      </c>
      <c r="O222" s="76" t="s">
        <v>2815</v>
      </c>
      <c r="P222" s="351" t="s">
        <v>1487</v>
      </c>
      <c r="Q222" s="289" t="s">
        <v>1480</v>
      </c>
      <c r="R222" s="289" t="s">
        <v>1481</v>
      </c>
      <c r="S222" s="53"/>
      <c r="T222" s="76"/>
      <c r="U222" s="53"/>
      <c r="V222" s="195">
        <v>125</v>
      </c>
      <c r="W222" s="348">
        <v>42628</v>
      </c>
      <c r="X222" s="352" t="s">
        <v>1484</v>
      </c>
      <c r="Y222" s="367" t="s">
        <v>37</v>
      </c>
      <c r="Z222" s="115">
        <v>75035031</v>
      </c>
      <c r="AA222" s="51"/>
      <c r="AB222" s="354">
        <v>173716</v>
      </c>
      <c r="AC222" s="92"/>
      <c r="AD222" s="369">
        <v>2500000</v>
      </c>
      <c r="AE222" s="218">
        <v>5000000</v>
      </c>
      <c r="AF222" s="50"/>
      <c r="AG222" s="50"/>
      <c r="AH222" s="369">
        <f t="shared" si="215"/>
        <v>5000000</v>
      </c>
      <c r="AI222" s="158" t="s">
        <v>22</v>
      </c>
      <c r="AJ222" s="158" t="s">
        <v>67</v>
      </c>
      <c r="AK222" s="158" t="s">
        <v>67</v>
      </c>
      <c r="AL222" s="158" t="s">
        <v>67</v>
      </c>
      <c r="AM222" s="348" t="s">
        <v>67</v>
      </c>
      <c r="AN222" s="348">
        <v>42629</v>
      </c>
      <c r="AO222" s="348">
        <f>AN222-W222</f>
        <v>1</v>
      </c>
      <c r="AP222" s="348">
        <v>42689</v>
      </c>
      <c r="AQ222" s="172">
        <f t="shared" si="202"/>
        <v>60</v>
      </c>
      <c r="AR222" s="53"/>
      <c r="AS222" s="353"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5"/>
    </row>
    <row r="223" spans="1:126" ht="38.25" hidden="1" x14ac:dyDescent="0.25">
      <c r="A223" s="354">
        <f t="shared" si="212"/>
        <v>133</v>
      </c>
      <c r="B223" s="347" t="s">
        <v>2170</v>
      </c>
      <c r="C223" s="279" t="s">
        <v>2801</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133</v>
      </c>
      <c r="W223" s="348">
        <v>42667</v>
      </c>
      <c r="X223" s="352" t="s">
        <v>1484</v>
      </c>
      <c r="Y223" s="46" t="s">
        <v>2839</v>
      </c>
      <c r="Z223" s="55">
        <v>830016004</v>
      </c>
      <c r="AA223" s="51" t="s">
        <v>1570</v>
      </c>
      <c r="AB223" s="349">
        <v>210116</v>
      </c>
      <c r="AC223" s="348">
        <v>42667</v>
      </c>
      <c r="AD223" s="50">
        <v>0</v>
      </c>
      <c r="AE223" s="114">
        <v>219800000</v>
      </c>
      <c r="AF223" s="50"/>
      <c r="AG223" s="50"/>
      <c r="AH223" s="50">
        <f t="shared" ref="AH223:AH228" si="216">+AE223+AF223</f>
        <v>219800000</v>
      </c>
      <c r="AI223" s="158" t="s">
        <v>2776</v>
      </c>
      <c r="AJ223" s="89" t="s">
        <v>2777</v>
      </c>
      <c r="AK223" s="348">
        <v>43825</v>
      </c>
      <c r="AL223" s="348" t="s">
        <v>2071</v>
      </c>
      <c r="AM223" s="348">
        <v>42668</v>
      </c>
      <c r="AN223" s="348">
        <v>42668</v>
      </c>
      <c r="AO223" s="348"/>
      <c r="AP223" s="348">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4">
        <f t="shared" si="212"/>
        <v>136</v>
      </c>
      <c r="B224" s="347" t="s">
        <v>2170</v>
      </c>
      <c r="C224" s="279" t="s">
        <v>2846</v>
      </c>
      <c r="D224" s="122">
        <v>19</v>
      </c>
      <c r="E224" s="348">
        <v>42608</v>
      </c>
      <c r="F224" s="118" t="s">
        <v>1590</v>
      </c>
      <c r="G224" s="118" t="s">
        <v>1591</v>
      </c>
      <c r="H224" s="118"/>
      <c r="I224" s="286" t="s">
        <v>2250</v>
      </c>
      <c r="J224" s="353" t="s">
        <v>2773</v>
      </c>
      <c r="K224" s="349">
        <v>276</v>
      </c>
      <c r="L224" s="47">
        <v>432115</v>
      </c>
      <c r="M224" s="28" t="s">
        <v>2774</v>
      </c>
      <c r="N224" s="163">
        <v>507124172</v>
      </c>
      <c r="O224" s="350" t="s">
        <v>2775</v>
      </c>
      <c r="P224" s="92" t="s">
        <v>1531</v>
      </c>
      <c r="Q224" s="289" t="s">
        <v>1480</v>
      </c>
      <c r="R224" s="289" t="s">
        <v>1481</v>
      </c>
      <c r="S224" s="48"/>
      <c r="T224" s="49"/>
      <c r="U224" s="48"/>
      <c r="V224" s="307">
        <v>136</v>
      </c>
      <c r="W224" s="348">
        <v>42670</v>
      </c>
      <c r="X224" s="352" t="s">
        <v>1484</v>
      </c>
      <c r="Y224" s="46" t="s">
        <v>2840</v>
      </c>
      <c r="Z224" s="55">
        <v>7700667</v>
      </c>
      <c r="AA224" s="51"/>
      <c r="AB224" s="349">
        <v>210916</v>
      </c>
      <c r="AC224" s="348">
        <v>42670</v>
      </c>
      <c r="AD224" s="50">
        <v>0</v>
      </c>
      <c r="AE224" s="114">
        <v>59786385.420000002</v>
      </c>
      <c r="AF224" s="50"/>
      <c r="AG224" s="50"/>
      <c r="AH224" s="50">
        <f t="shared" si="216"/>
        <v>59786385.420000002</v>
      </c>
      <c r="AI224" s="158" t="s">
        <v>2776</v>
      </c>
      <c r="AJ224" s="89" t="s">
        <v>2777</v>
      </c>
      <c r="AK224" s="348">
        <v>44560</v>
      </c>
      <c r="AL224" s="348" t="s">
        <v>2071</v>
      </c>
      <c r="AM224" s="348">
        <v>42670</v>
      </c>
      <c r="AN224" s="348">
        <v>42670</v>
      </c>
      <c r="AO224" s="348"/>
      <c r="AP224" s="348">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4">
        <f t="shared" si="212"/>
        <v>134</v>
      </c>
      <c r="B225" s="347" t="s">
        <v>2324</v>
      </c>
      <c r="C225" s="219" t="s">
        <v>2802</v>
      </c>
      <c r="D225" s="122">
        <v>20</v>
      </c>
      <c r="E225" s="348">
        <v>42611</v>
      </c>
      <c r="F225" s="118" t="s">
        <v>1590</v>
      </c>
      <c r="G225" s="118" t="s">
        <v>1591</v>
      </c>
      <c r="H225" s="118"/>
      <c r="I225" s="286" t="s">
        <v>2250</v>
      </c>
      <c r="J225" s="353" t="s">
        <v>2778</v>
      </c>
      <c r="K225" s="349">
        <v>39</v>
      </c>
      <c r="L225" s="47">
        <v>432225</v>
      </c>
      <c r="M225" s="28" t="s">
        <v>2779</v>
      </c>
      <c r="N225" s="163">
        <v>149994926</v>
      </c>
      <c r="O225" s="350" t="s">
        <v>2780</v>
      </c>
      <c r="P225" s="92" t="s">
        <v>1531</v>
      </c>
      <c r="Q225" s="289" t="s">
        <v>1480</v>
      </c>
      <c r="R225" s="289" t="s">
        <v>1481</v>
      </c>
      <c r="S225" s="48"/>
      <c r="T225" s="49"/>
      <c r="U225" s="48"/>
      <c r="V225" s="307">
        <v>134</v>
      </c>
      <c r="W225" s="348">
        <v>42667</v>
      </c>
      <c r="X225" s="352" t="s">
        <v>1484</v>
      </c>
      <c r="Y225" s="46" t="s">
        <v>2847</v>
      </c>
      <c r="Z225" s="55">
        <v>900443044</v>
      </c>
      <c r="AA225" s="51" t="s">
        <v>1578</v>
      </c>
      <c r="AB225" s="349">
        <v>210016</v>
      </c>
      <c r="AC225" s="348"/>
      <c r="AD225" s="50">
        <v>0</v>
      </c>
      <c r="AE225" s="114">
        <v>149992269</v>
      </c>
      <c r="AF225" s="50"/>
      <c r="AG225" s="50"/>
      <c r="AH225" s="50">
        <f t="shared" si="216"/>
        <v>149992269</v>
      </c>
      <c r="AI225" s="158" t="s">
        <v>2474</v>
      </c>
      <c r="AJ225" s="89" t="s">
        <v>2403</v>
      </c>
      <c r="AK225" s="310"/>
      <c r="AL225" s="310"/>
      <c r="AM225" s="310"/>
      <c r="AN225" s="348">
        <v>42668</v>
      </c>
      <c r="AO225" s="348"/>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4">
        <f t="shared" si="212"/>
        <v>131</v>
      </c>
      <c r="B226" s="347" t="s">
        <v>1489</v>
      </c>
      <c r="C226" s="219" t="s">
        <v>2794</v>
      </c>
      <c r="D226" s="122">
        <v>4</v>
      </c>
      <c r="E226" s="348">
        <v>42612</v>
      </c>
      <c r="F226" s="118" t="s">
        <v>1590</v>
      </c>
      <c r="G226" s="118" t="s">
        <v>1771</v>
      </c>
      <c r="H226" s="118"/>
      <c r="I226" s="286" t="s">
        <v>2250</v>
      </c>
      <c r="J226" s="353" t="s">
        <v>2783</v>
      </c>
      <c r="K226" s="349">
        <v>277</v>
      </c>
      <c r="L226" s="47">
        <v>432315</v>
      </c>
      <c r="M226" s="28" t="s">
        <v>2784</v>
      </c>
      <c r="N226" s="163">
        <v>88668000</v>
      </c>
      <c r="O226" s="350" t="s">
        <v>2785</v>
      </c>
      <c r="P226" s="92" t="s">
        <v>1531</v>
      </c>
      <c r="Q226" s="289" t="s">
        <v>1480</v>
      </c>
      <c r="R226" s="289" t="s">
        <v>1481</v>
      </c>
      <c r="S226" s="48"/>
      <c r="T226" s="49"/>
      <c r="U226" s="48"/>
      <c r="V226" s="307">
        <v>131</v>
      </c>
      <c r="W226" s="348">
        <v>42656</v>
      </c>
      <c r="X226" s="352" t="s">
        <v>1484</v>
      </c>
      <c r="Y226" s="46" t="s">
        <v>2837</v>
      </c>
      <c r="Z226" s="306">
        <v>830137868</v>
      </c>
      <c r="AA226" s="51" t="s">
        <v>1895</v>
      </c>
      <c r="AB226" s="349">
        <v>200616</v>
      </c>
      <c r="AC226" s="348">
        <v>42657</v>
      </c>
      <c r="AD226" s="50">
        <v>0</v>
      </c>
      <c r="AE226" s="114">
        <v>88624000</v>
      </c>
      <c r="AF226" s="50"/>
      <c r="AG226" s="50"/>
      <c r="AH226" s="50">
        <f t="shared" si="216"/>
        <v>88624000</v>
      </c>
      <c r="AI226" s="158" t="s">
        <v>2474</v>
      </c>
      <c r="AJ226" s="89" t="s">
        <v>2403</v>
      </c>
      <c r="AK226" s="348">
        <v>43820</v>
      </c>
      <c r="AL226" s="348" t="s">
        <v>2071</v>
      </c>
      <c r="AM226" s="348">
        <v>42657</v>
      </c>
      <c r="AN226" s="348">
        <v>42661</v>
      </c>
      <c r="AO226" s="348"/>
      <c r="AP226" s="348">
        <v>42721</v>
      </c>
      <c r="AQ226" s="172">
        <f>AP226-AN226</f>
        <v>60</v>
      </c>
      <c r="AR226" s="348">
        <v>43820</v>
      </c>
      <c r="AS226" s="352"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4">
        <f t="shared" si="212"/>
        <v>0</v>
      </c>
      <c r="B227" s="347" t="s">
        <v>2324</v>
      </c>
      <c r="C227" s="219" t="s">
        <v>2803</v>
      </c>
      <c r="D227" s="122">
        <v>5</v>
      </c>
      <c r="E227" s="348">
        <v>42642</v>
      </c>
      <c r="F227" s="118" t="s">
        <v>1590</v>
      </c>
      <c r="G227" s="118" t="s">
        <v>1771</v>
      </c>
      <c r="H227" s="118"/>
      <c r="I227" s="286" t="s">
        <v>2902</v>
      </c>
      <c r="J227" s="353" t="s">
        <v>2804</v>
      </c>
      <c r="K227" s="349">
        <v>104</v>
      </c>
      <c r="L227" s="47" t="s">
        <v>2805</v>
      </c>
      <c r="M227" s="28" t="s">
        <v>2806</v>
      </c>
      <c r="N227" s="163">
        <v>209993378</v>
      </c>
      <c r="O227" s="350" t="s">
        <v>2807</v>
      </c>
      <c r="P227" s="92" t="s">
        <v>2652</v>
      </c>
      <c r="Q227" s="289" t="s">
        <v>1532</v>
      </c>
      <c r="R227" s="351" t="s">
        <v>2782</v>
      </c>
      <c r="S227" s="48"/>
      <c r="T227" s="49"/>
      <c r="U227" s="48"/>
      <c r="V227" s="193"/>
      <c r="X227" s="352" t="s">
        <v>1686</v>
      </c>
      <c r="Y227" s="46"/>
      <c r="Z227" s="55"/>
      <c r="AA227" s="51"/>
      <c r="AB227" s="349"/>
      <c r="AC227" s="348"/>
      <c r="AD227" s="50">
        <v>0</v>
      </c>
      <c r="AE227" s="114"/>
      <c r="AF227" s="50"/>
      <c r="AG227" s="50"/>
      <c r="AH227" s="50">
        <f t="shared" si="216"/>
        <v>0</v>
      </c>
      <c r="AI227" s="158" t="s">
        <v>2808</v>
      </c>
      <c r="AJ227" s="89" t="s">
        <v>2081</v>
      </c>
      <c r="AK227" s="348"/>
      <c r="AL227" s="348"/>
      <c r="AM227" s="348"/>
      <c r="AN227" s="348"/>
      <c r="AO227" s="348"/>
      <c r="AP227" s="348">
        <v>42733</v>
      </c>
      <c r="AQ227" s="172">
        <f t="shared" ref="AQ227:AQ230" si="217">AP227-AN227</f>
        <v>42733</v>
      </c>
      <c r="AR227" s="29"/>
      <c r="AS227" s="352"/>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4">
        <f t="shared" si="212"/>
        <v>43</v>
      </c>
      <c r="B228" s="279" t="s">
        <v>1489</v>
      </c>
      <c r="C228" s="219" t="s">
        <v>2809</v>
      </c>
      <c r="D228" s="122">
        <v>51</v>
      </c>
      <c r="E228" s="348">
        <v>42640</v>
      </c>
      <c r="F228" s="118" t="s">
        <v>2248</v>
      </c>
      <c r="G228" s="118" t="s">
        <v>2248</v>
      </c>
      <c r="H228" s="118"/>
      <c r="I228" s="286" t="s">
        <v>2250</v>
      </c>
      <c r="J228" s="353" t="s">
        <v>2810</v>
      </c>
      <c r="K228" s="354">
        <v>287</v>
      </c>
      <c r="L228" s="47">
        <v>432321</v>
      </c>
      <c r="M228" s="356" t="s">
        <v>2811</v>
      </c>
      <c r="N228" s="163">
        <v>15000000</v>
      </c>
      <c r="O228" s="350" t="s">
        <v>2812</v>
      </c>
      <c r="P228" s="351" t="s">
        <v>1531</v>
      </c>
      <c r="Q228" s="289" t="s">
        <v>1480</v>
      </c>
      <c r="R228" s="289" t="s">
        <v>1481</v>
      </c>
      <c r="S228" s="48"/>
      <c r="T228" s="49"/>
      <c r="U228" s="48"/>
      <c r="V228" s="307">
        <v>43</v>
      </c>
      <c r="W228" s="348">
        <v>42655</v>
      </c>
      <c r="X228" s="352" t="s">
        <v>1484</v>
      </c>
      <c r="Y228" s="46" t="s">
        <v>2848</v>
      </c>
      <c r="Z228" s="115">
        <v>900668336</v>
      </c>
      <c r="AA228" s="51" t="s">
        <v>1578</v>
      </c>
      <c r="AB228" s="349">
        <v>200116</v>
      </c>
      <c r="AC228" s="348">
        <v>75526</v>
      </c>
      <c r="AD228" s="50"/>
      <c r="AE228" s="163">
        <v>14709174</v>
      </c>
      <c r="AF228" s="50"/>
      <c r="AG228" s="50"/>
      <c r="AH228" s="50">
        <f t="shared" si="216"/>
        <v>14709174</v>
      </c>
      <c r="AI228" s="158" t="s">
        <v>22</v>
      </c>
      <c r="AJ228" s="158" t="s">
        <v>67</v>
      </c>
      <c r="AK228" s="158" t="s">
        <v>67</v>
      </c>
      <c r="AL228" s="158" t="s">
        <v>67</v>
      </c>
      <c r="AM228" s="348" t="s">
        <v>67</v>
      </c>
      <c r="AN228" s="348">
        <v>42657</v>
      </c>
      <c r="AO228" s="348"/>
      <c r="AP228" s="92">
        <v>42687</v>
      </c>
      <c r="AQ228" s="172">
        <f t="shared" si="217"/>
        <v>30</v>
      </c>
      <c r="AR228" s="29"/>
      <c r="AS228" s="352"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4">
        <f t="shared" si="212"/>
        <v>130</v>
      </c>
      <c r="B229" s="279" t="s">
        <v>2164</v>
      </c>
      <c r="C229" s="219" t="s">
        <v>2822</v>
      </c>
      <c r="D229" s="122">
        <v>113</v>
      </c>
      <c r="E229" s="348">
        <v>42627</v>
      </c>
      <c r="F229" s="352" t="s">
        <v>1499</v>
      </c>
      <c r="G229" s="352" t="s">
        <v>1525</v>
      </c>
      <c r="H229" s="352"/>
      <c r="I229" s="352" t="s">
        <v>212</v>
      </c>
      <c r="J229" s="353" t="s">
        <v>2819</v>
      </c>
      <c r="K229" s="349">
        <v>169</v>
      </c>
      <c r="L229" s="47">
        <v>821119</v>
      </c>
      <c r="M229" s="28" t="s">
        <v>2133</v>
      </c>
      <c r="N229" s="218">
        <v>280000</v>
      </c>
      <c r="O229" s="76" t="s">
        <v>2820</v>
      </c>
      <c r="P229" s="351" t="s">
        <v>1803</v>
      </c>
      <c r="Q229" s="289" t="s">
        <v>1480</v>
      </c>
      <c r="R229" s="289" t="s">
        <v>1481</v>
      </c>
      <c r="S229" s="53"/>
      <c r="T229" s="76"/>
      <c r="U229" s="53"/>
      <c r="V229" s="195">
        <v>130</v>
      </c>
      <c r="W229" s="348">
        <v>42646</v>
      </c>
      <c r="X229" s="352" t="s">
        <v>1484</v>
      </c>
      <c r="Y229" s="46" t="s">
        <v>2821</v>
      </c>
      <c r="Z229" s="115">
        <v>860009759</v>
      </c>
      <c r="AA229" s="51" t="s">
        <v>1806</v>
      </c>
      <c r="AB229" s="354">
        <v>197016</v>
      </c>
      <c r="AC229" s="92"/>
      <c r="AD229" s="50"/>
      <c r="AE229" s="218">
        <v>280000</v>
      </c>
      <c r="AF229" s="50"/>
      <c r="AG229" s="50"/>
      <c r="AH229" s="50">
        <f t="shared" ref="AH229:AH232" si="218">AE229+AF229</f>
        <v>280000</v>
      </c>
      <c r="AI229" s="158" t="s">
        <v>22</v>
      </c>
      <c r="AJ229" s="158" t="s">
        <v>67</v>
      </c>
      <c r="AK229" s="158" t="s">
        <v>67</v>
      </c>
      <c r="AL229" s="158" t="s">
        <v>67</v>
      </c>
      <c r="AM229" s="348" t="s">
        <v>67</v>
      </c>
      <c r="AN229" s="348">
        <v>42646</v>
      </c>
      <c r="AO229" s="92"/>
      <c r="AP229" s="348">
        <v>43010</v>
      </c>
      <c r="AQ229" s="172">
        <f t="shared" si="217"/>
        <v>364</v>
      </c>
      <c r="AR229" s="53"/>
      <c r="AS229" s="353"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4">
        <f t="shared" si="212"/>
        <v>129</v>
      </c>
      <c r="B230" s="279" t="s">
        <v>1610</v>
      </c>
      <c r="C230" s="219" t="s">
        <v>2827</v>
      </c>
      <c r="D230" s="122">
        <v>114</v>
      </c>
      <c r="E230" s="348">
        <v>42628</v>
      </c>
      <c r="F230" s="352" t="s">
        <v>1499</v>
      </c>
      <c r="G230" s="46" t="s">
        <v>1525</v>
      </c>
      <c r="H230" s="46"/>
      <c r="I230" s="46" t="s">
        <v>255</v>
      </c>
      <c r="J230" s="353" t="s">
        <v>2823</v>
      </c>
      <c r="K230" s="349">
        <v>169</v>
      </c>
      <c r="L230" s="47">
        <v>801116</v>
      </c>
      <c r="M230" s="28" t="s">
        <v>1479</v>
      </c>
      <c r="N230" s="218">
        <v>18000000</v>
      </c>
      <c r="O230" s="76" t="s">
        <v>2824</v>
      </c>
      <c r="P230" s="351" t="s">
        <v>2162</v>
      </c>
      <c r="Q230" s="289" t="s">
        <v>1480</v>
      </c>
      <c r="R230" s="289" t="s">
        <v>1481</v>
      </c>
      <c r="S230" s="53"/>
      <c r="T230" s="76"/>
      <c r="U230" s="53"/>
      <c r="V230" s="195">
        <v>129</v>
      </c>
      <c r="W230" s="348">
        <v>42646</v>
      </c>
      <c r="X230" s="352" t="s">
        <v>1484</v>
      </c>
      <c r="Y230" s="367" t="s">
        <v>2825</v>
      </c>
      <c r="Z230" s="115">
        <v>79051776</v>
      </c>
      <c r="AA230" s="51"/>
      <c r="AB230" s="354">
        <v>196916</v>
      </c>
      <c r="AC230" s="92"/>
      <c r="AD230" s="369">
        <v>4250000</v>
      </c>
      <c r="AE230" s="218">
        <v>18000000</v>
      </c>
      <c r="AF230" s="50"/>
      <c r="AG230" s="50"/>
      <c r="AH230" s="369">
        <f t="shared" si="218"/>
        <v>18000000</v>
      </c>
      <c r="AI230" s="158" t="s">
        <v>22</v>
      </c>
      <c r="AJ230" s="158" t="s">
        <v>67</v>
      </c>
      <c r="AK230" s="158" t="s">
        <v>67</v>
      </c>
      <c r="AL230" s="158" t="s">
        <v>67</v>
      </c>
      <c r="AM230" s="348" t="s">
        <v>67</v>
      </c>
      <c r="AN230" s="348">
        <v>42646</v>
      </c>
      <c r="AO230" s="92"/>
      <c r="AP230" s="348">
        <v>42735</v>
      </c>
      <c r="AQ230" s="172">
        <f t="shared" si="217"/>
        <v>89</v>
      </c>
      <c r="AR230" s="53"/>
      <c r="AS230" s="353"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5"/>
    </row>
    <row r="231" spans="1:126" ht="76.5" hidden="1" x14ac:dyDescent="0.25">
      <c r="A231" s="354">
        <f t="shared" si="212"/>
        <v>135</v>
      </c>
      <c r="B231" s="279" t="s">
        <v>2164</v>
      </c>
      <c r="C231" s="219" t="s">
        <v>2838</v>
      </c>
      <c r="D231" s="122">
        <v>115</v>
      </c>
      <c r="E231" s="348">
        <v>42639</v>
      </c>
      <c r="F231" s="352" t="s">
        <v>1499</v>
      </c>
      <c r="G231" s="352" t="s">
        <v>1526</v>
      </c>
      <c r="H231" s="352"/>
      <c r="I231" s="286" t="s">
        <v>2250</v>
      </c>
      <c r="J231" s="353" t="s">
        <v>2828</v>
      </c>
      <c r="K231" s="349">
        <v>41</v>
      </c>
      <c r="L231" s="47">
        <v>432117</v>
      </c>
      <c r="M231" s="28" t="s">
        <v>2829</v>
      </c>
      <c r="N231" s="218">
        <v>18000000</v>
      </c>
      <c r="O231" s="76" t="s">
        <v>2824</v>
      </c>
      <c r="P231" s="351" t="s">
        <v>2162</v>
      </c>
      <c r="Q231" s="289" t="s">
        <v>1480</v>
      </c>
      <c r="R231" s="289" t="s">
        <v>1481</v>
      </c>
      <c r="S231" s="53"/>
      <c r="T231" s="76"/>
      <c r="U231" s="53"/>
      <c r="V231" s="305">
        <v>135</v>
      </c>
      <c r="W231" s="348">
        <v>42668</v>
      </c>
      <c r="X231" s="352"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3"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4">
        <f t="shared" si="212"/>
        <v>132</v>
      </c>
      <c r="B232" s="279" t="s">
        <v>2164</v>
      </c>
      <c r="C232" s="219" t="s">
        <v>2841</v>
      </c>
      <c r="D232" s="122">
        <v>116</v>
      </c>
      <c r="E232" s="348">
        <v>42662</v>
      </c>
      <c r="F232" s="352" t="s">
        <v>1499</v>
      </c>
      <c r="G232" s="352" t="s">
        <v>1525</v>
      </c>
      <c r="H232" s="352"/>
      <c r="I232" s="286" t="s">
        <v>2250</v>
      </c>
      <c r="J232" s="353" t="s">
        <v>2842</v>
      </c>
      <c r="K232" s="349">
        <v>41</v>
      </c>
      <c r="L232" s="47">
        <v>861018</v>
      </c>
      <c r="M232" s="28" t="s">
        <v>2843</v>
      </c>
      <c r="N232" s="218">
        <v>1276000</v>
      </c>
      <c r="O232" s="76" t="s">
        <v>2844</v>
      </c>
      <c r="P232" s="351" t="s">
        <v>1487</v>
      </c>
      <c r="Q232" s="289" t="s">
        <v>1480</v>
      </c>
      <c r="R232" s="289" t="s">
        <v>1481</v>
      </c>
      <c r="S232" s="53"/>
      <c r="T232" s="76"/>
      <c r="U232" s="53"/>
      <c r="V232" s="195">
        <v>132</v>
      </c>
      <c r="W232" s="348">
        <v>42662</v>
      </c>
      <c r="X232" s="352"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8" t="s">
        <v>67</v>
      </c>
      <c r="AN232" s="348">
        <v>42662</v>
      </c>
      <c r="AO232" s="92"/>
      <c r="AP232" s="348">
        <v>42704</v>
      </c>
      <c r="AQ232" s="29">
        <f>AP232-AN232</f>
        <v>42</v>
      </c>
      <c r="AR232" s="53"/>
      <c r="AS232" s="353"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45</v>
      </c>
      <c r="B233" s="279" t="s">
        <v>2164</v>
      </c>
      <c r="C233" s="219" t="s">
        <v>2849</v>
      </c>
      <c r="D233" s="122">
        <v>52</v>
      </c>
      <c r="E233" s="348">
        <v>42657</v>
      </c>
      <c r="F233" s="118" t="s">
        <v>2248</v>
      </c>
      <c r="G233" s="118" t="s">
        <v>2248</v>
      </c>
      <c r="H233" s="118"/>
      <c r="I233" s="286" t="s">
        <v>2250</v>
      </c>
      <c r="J233" s="353" t="s">
        <v>2850</v>
      </c>
      <c r="K233" s="354">
        <v>287</v>
      </c>
      <c r="L233" s="47">
        <v>811115</v>
      </c>
      <c r="M233" s="356" t="s">
        <v>2851</v>
      </c>
      <c r="N233" s="163">
        <v>31000000</v>
      </c>
      <c r="O233" s="350" t="s">
        <v>2852</v>
      </c>
      <c r="P233" s="351" t="s">
        <v>1531</v>
      </c>
      <c r="Q233" s="289" t="s">
        <v>1480</v>
      </c>
      <c r="R233" s="289" t="s">
        <v>1481</v>
      </c>
      <c r="S233" s="48"/>
      <c r="T233" s="49"/>
      <c r="U233" s="48"/>
      <c r="V233" s="193">
        <v>45</v>
      </c>
      <c r="X233" s="352" t="s">
        <v>1484</v>
      </c>
      <c r="Y233" s="46"/>
      <c r="Z233" s="115"/>
      <c r="AA233" s="51"/>
      <c r="AB233" s="349"/>
      <c r="AC233" s="348"/>
      <c r="AD233" s="50"/>
      <c r="AE233" s="163"/>
      <c r="AF233" s="50"/>
      <c r="AG233" s="50"/>
      <c r="AH233" s="50">
        <f t="shared" ref="AH233:AH241" si="219">+AE233+AF233</f>
        <v>0</v>
      </c>
      <c r="AI233" s="158" t="s">
        <v>22</v>
      </c>
      <c r="AJ233" s="158" t="s">
        <v>67</v>
      </c>
      <c r="AK233" s="158" t="s">
        <v>67</v>
      </c>
      <c r="AL233" s="158" t="s">
        <v>67</v>
      </c>
      <c r="AM233" s="348" t="s">
        <v>67</v>
      </c>
      <c r="AN233" s="348">
        <v>42657</v>
      </c>
      <c r="AO233" s="348"/>
      <c r="AP233" s="92">
        <v>42687</v>
      </c>
      <c r="AQ233" s="172">
        <f t="shared" ref="AQ233:AQ234" si="220">AP233-AN233</f>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4">
        <f t="shared" si="212"/>
        <v>44</v>
      </c>
      <c r="B234" s="279" t="s">
        <v>1610</v>
      </c>
      <c r="C234" s="219" t="s">
        <v>2853</v>
      </c>
      <c r="D234" s="122">
        <v>53</v>
      </c>
      <c r="E234" s="348">
        <v>42657</v>
      </c>
      <c r="F234" s="118" t="s">
        <v>2248</v>
      </c>
      <c r="G234" s="118" t="s">
        <v>2248</v>
      </c>
      <c r="H234" s="118"/>
      <c r="I234" s="286" t="s">
        <v>2250</v>
      </c>
      <c r="J234" s="353" t="s">
        <v>2854</v>
      </c>
      <c r="K234" s="354">
        <v>287</v>
      </c>
      <c r="L234" s="47">
        <v>811115</v>
      </c>
      <c r="M234" s="356" t="s">
        <v>2851</v>
      </c>
      <c r="N234" s="163">
        <v>31000000</v>
      </c>
      <c r="O234" s="350" t="s">
        <v>2855</v>
      </c>
      <c r="P234" s="351" t="s">
        <v>1531</v>
      </c>
      <c r="Q234" s="289" t="s">
        <v>1480</v>
      </c>
      <c r="R234" s="289" t="s">
        <v>1481</v>
      </c>
      <c r="S234" s="48"/>
      <c r="T234" s="49"/>
      <c r="U234" s="48"/>
      <c r="V234" s="193">
        <v>44</v>
      </c>
      <c r="X234" s="352" t="s">
        <v>1484</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v>42657</v>
      </c>
      <c r="AO234" s="348"/>
      <c r="AP234" s="92">
        <v>42687</v>
      </c>
      <c r="AQ234" s="172">
        <f t="shared" si="220"/>
        <v>30</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4">
        <f t="shared" si="212"/>
        <v>0</v>
      </c>
      <c r="B235" s="279" t="s">
        <v>2324</v>
      </c>
      <c r="C235" s="219" t="s">
        <v>2856</v>
      </c>
      <c r="D235" s="122">
        <v>54</v>
      </c>
      <c r="E235" s="348">
        <v>42670</v>
      </c>
      <c r="F235" s="118" t="s">
        <v>2248</v>
      </c>
      <c r="G235" s="118" t="s">
        <v>2248</v>
      </c>
      <c r="H235" s="118"/>
      <c r="I235" s="286" t="s">
        <v>2250</v>
      </c>
      <c r="J235" s="353" t="s">
        <v>2857</v>
      </c>
      <c r="K235" s="354">
        <v>287</v>
      </c>
      <c r="L235" s="47">
        <v>781018</v>
      </c>
      <c r="M235" s="356" t="s">
        <v>2858</v>
      </c>
      <c r="N235" s="163">
        <v>29991800</v>
      </c>
      <c r="O235" s="350" t="s">
        <v>2859</v>
      </c>
      <c r="P235" s="351" t="s">
        <v>2860</v>
      </c>
      <c r="Q235" s="289" t="s">
        <v>1532</v>
      </c>
      <c r="R235" s="289" t="s">
        <v>2301</v>
      </c>
      <c r="S235" s="48"/>
      <c r="T235" s="49"/>
      <c r="U235" s="48"/>
      <c r="V235" s="193"/>
      <c r="X235" s="352" t="s">
        <v>2513</v>
      </c>
      <c r="Y235" s="46"/>
      <c r="Z235" s="115"/>
      <c r="AA235" s="51"/>
      <c r="AB235" s="349"/>
      <c r="AC235" s="348"/>
      <c r="AD235" s="50"/>
      <c r="AE235" s="163"/>
      <c r="AF235" s="50"/>
      <c r="AG235" s="50"/>
      <c r="AH235" s="50">
        <f t="shared" si="219"/>
        <v>0</v>
      </c>
      <c r="AI235" s="158" t="s">
        <v>22</v>
      </c>
      <c r="AJ235" s="158" t="s">
        <v>67</v>
      </c>
      <c r="AK235" s="158" t="s">
        <v>67</v>
      </c>
      <c r="AL235" s="158" t="s">
        <v>67</v>
      </c>
      <c r="AM235" s="348" t="s">
        <v>67</v>
      </c>
      <c r="AN235" s="348"/>
      <c r="AO235" s="348"/>
      <c r="AP235" s="92"/>
      <c r="AQ235" s="172" t="s">
        <v>2861</v>
      </c>
      <c r="AR235" s="29"/>
      <c r="AS235" s="352"/>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4">
        <f t="shared" si="212"/>
        <v>0</v>
      </c>
      <c r="B236" s="279" t="s">
        <v>1610</v>
      </c>
      <c r="C236" s="219" t="s">
        <v>2862</v>
      </c>
      <c r="D236" s="122">
        <v>21</v>
      </c>
      <c r="E236" s="348">
        <v>42670</v>
      </c>
      <c r="F236" s="118" t="s">
        <v>1590</v>
      </c>
      <c r="G236" s="118" t="s">
        <v>1591</v>
      </c>
      <c r="H236" s="118"/>
      <c r="I236" s="286" t="s">
        <v>2250</v>
      </c>
      <c r="J236" s="353" t="s">
        <v>2863</v>
      </c>
      <c r="K236" s="349">
        <v>39</v>
      </c>
      <c r="L236" s="47">
        <v>561017</v>
      </c>
      <c r="M236" s="28" t="s">
        <v>2864</v>
      </c>
      <c r="N236" s="163">
        <v>99992714</v>
      </c>
      <c r="O236" s="350" t="s">
        <v>2865</v>
      </c>
      <c r="P236" s="92" t="s">
        <v>2279</v>
      </c>
      <c r="Q236" s="289" t="s">
        <v>1532</v>
      </c>
      <c r="R236" s="289" t="s">
        <v>2782</v>
      </c>
      <c r="S236" s="48"/>
      <c r="T236" s="49"/>
      <c r="U236" s="48"/>
      <c r="V236" s="193"/>
      <c r="X236" s="352" t="s">
        <v>2513</v>
      </c>
      <c r="Y236" s="46"/>
      <c r="Z236" s="55"/>
      <c r="AA236" s="51"/>
      <c r="AB236" s="349"/>
      <c r="AC236" s="348"/>
      <c r="AD236" s="50">
        <v>0</v>
      </c>
      <c r="AE236" s="114"/>
      <c r="AF236" s="50"/>
      <c r="AG236" s="50"/>
      <c r="AH236" s="50">
        <f t="shared" si="219"/>
        <v>0</v>
      </c>
      <c r="AI236" s="158" t="s">
        <v>2866</v>
      </c>
      <c r="AJ236" s="89" t="s">
        <v>2403</v>
      </c>
      <c r="AK236" s="348"/>
      <c r="AL236" s="348"/>
      <c r="AM236" s="348"/>
      <c r="AN236" s="348"/>
      <c r="AO236" s="348"/>
      <c r="AP236" s="348">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1609</v>
      </c>
      <c r="C237" s="219"/>
      <c r="D237" s="122">
        <v>6</v>
      </c>
      <c r="E237" s="348">
        <v>42647</v>
      </c>
      <c r="F237" s="118" t="s">
        <v>1590</v>
      </c>
      <c r="G237" s="118" t="s">
        <v>1771</v>
      </c>
      <c r="H237" s="118"/>
      <c r="I237" s="286" t="s">
        <v>2902</v>
      </c>
      <c r="J237" s="353" t="s">
        <v>2867</v>
      </c>
      <c r="K237" s="349">
        <v>104</v>
      </c>
      <c r="L237" s="47" t="s">
        <v>2805</v>
      </c>
      <c r="M237" s="28" t="s">
        <v>2806</v>
      </c>
      <c r="N237" s="163">
        <v>310000000</v>
      </c>
      <c r="O237" s="350" t="s">
        <v>2871</v>
      </c>
      <c r="P237" s="92" t="s">
        <v>2652</v>
      </c>
      <c r="Q237" s="289" t="s">
        <v>1532</v>
      </c>
      <c r="R237" s="351" t="s">
        <v>2868</v>
      </c>
      <c r="S237" s="48"/>
      <c r="T237" s="49"/>
      <c r="U237" s="48"/>
      <c r="V237" s="193"/>
      <c r="X237" s="352" t="s">
        <v>2869</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ref="AQ237:AQ246" si="221">AP237-AN237</f>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2170</v>
      </c>
      <c r="C238" s="219"/>
      <c r="D238" s="122">
        <v>7</v>
      </c>
      <c r="E238" s="348">
        <v>42670</v>
      </c>
      <c r="F238" s="118" t="s">
        <v>1590</v>
      </c>
      <c r="G238" s="118" t="s">
        <v>1771</v>
      </c>
      <c r="H238" s="118"/>
      <c r="I238" s="286" t="s">
        <v>2902</v>
      </c>
      <c r="J238" s="353" t="s">
        <v>2870</v>
      </c>
      <c r="K238" s="349">
        <v>104</v>
      </c>
      <c r="L238" s="47" t="s">
        <v>2805</v>
      </c>
      <c r="M238" s="28" t="s">
        <v>2806</v>
      </c>
      <c r="N238" s="163">
        <v>50997612</v>
      </c>
      <c r="O238" s="350" t="s">
        <v>2872</v>
      </c>
      <c r="P238" s="92" t="s">
        <v>2652</v>
      </c>
      <c r="Q238" s="289" t="s">
        <v>1532</v>
      </c>
      <c r="R238" s="351" t="s">
        <v>2868</v>
      </c>
      <c r="S238" s="48"/>
      <c r="T238" s="49"/>
      <c r="U238" s="48"/>
      <c r="V238" s="193"/>
      <c r="X238" s="352" t="s">
        <v>2873</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42733</v>
      </c>
      <c r="AQ238" s="172">
        <f t="shared" si="221"/>
        <v>42733</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4">
        <f t="shared" si="212"/>
        <v>0</v>
      </c>
      <c r="B239" s="347" t="s">
        <v>1489</v>
      </c>
      <c r="C239" s="219"/>
      <c r="D239" s="122">
        <v>8</v>
      </c>
      <c r="E239" s="348">
        <v>42650</v>
      </c>
      <c r="F239" s="118" t="s">
        <v>1590</v>
      </c>
      <c r="G239" s="118" t="s">
        <v>1771</v>
      </c>
      <c r="H239" s="118"/>
      <c r="I239" s="286" t="s">
        <v>2902</v>
      </c>
      <c r="J239" s="353" t="s">
        <v>2875</v>
      </c>
      <c r="K239" s="349">
        <v>104</v>
      </c>
      <c r="L239" s="47" t="s">
        <v>2805</v>
      </c>
      <c r="M239" s="28" t="s">
        <v>2806</v>
      </c>
      <c r="N239" s="163">
        <v>69782076</v>
      </c>
      <c r="O239" s="350" t="s">
        <v>2876</v>
      </c>
      <c r="P239" s="92" t="s">
        <v>2652</v>
      </c>
      <c r="Q239" s="289" t="s">
        <v>1532</v>
      </c>
      <c r="R239" s="351" t="s">
        <v>2868</v>
      </c>
      <c r="S239" s="48"/>
      <c r="T239" s="49"/>
      <c r="U239" s="48"/>
      <c r="V239" s="193"/>
      <c r="X239" s="352" t="s">
        <v>2874</v>
      </c>
      <c r="Y239" s="352"/>
      <c r="Z239" s="55"/>
      <c r="AA239" s="51"/>
      <c r="AB239" s="349"/>
      <c r="AC239" s="348"/>
      <c r="AD239" s="50">
        <v>0</v>
      </c>
      <c r="AE239" s="114"/>
      <c r="AF239" s="50"/>
      <c r="AG239" s="50"/>
      <c r="AH239" s="50">
        <f t="shared" si="219"/>
        <v>0</v>
      </c>
      <c r="AI239" s="158" t="s">
        <v>2808</v>
      </c>
      <c r="AJ239" s="89" t="s">
        <v>2081</v>
      </c>
      <c r="AK239" s="348"/>
      <c r="AL239" s="348"/>
      <c r="AM239" s="348"/>
      <c r="AN239" s="348"/>
      <c r="AO239" s="348"/>
      <c r="AP239" s="348">
        <v>42734</v>
      </c>
      <c r="AQ239" s="172">
        <f t="shared" si="221"/>
        <v>42734</v>
      </c>
      <c r="AR239" s="29"/>
      <c r="AS239" s="352"/>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4">
        <f t="shared" si="212"/>
        <v>10726</v>
      </c>
      <c r="B240" s="279" t="s">
        <v>2284</v>
      </c>
      <c r="C240" s="279"/>
      <c r="D240" s="126">
        <v>17306</v>
      </c>
      <c r="E240" s="92">
        <v>42639</v>
      </c>
      <c r="F240" s="352" t="s">
        <v>1590</v>
      </c>
      <c r="G240" s="352" t="s">
        <v>1873</v>
      </c>
      <c r="H240" s="352"/>
      <c r="I240" s="352" t="s">
        <v>2902</v>
      </c>
      <c r="J240" s="223" t="s">
        <v>2903</v>
      </c>
      <c r="K240" s="349">
        <v>190</v>
      </c>
      <c r="L240" s="47">
        <v>271120</v>
      </c>
      <c r="M240" s="265"/>
      <c r="N240" s="218">
        <v>4084800</v>
      </c>
      <c r="O240" s="76" t="s">
        <v>2904</v>
      </c>
      <c r="P240" s="184" t="s">
        <v>2290</v>
      </c>
      <c r="Q240" s="219" t="s">
        <v>1480</v>
      </c>
      <c r="R240" s="219" t="s">
        <v>1481</v>
      </c>
      <c r="S240" s="53"/>
      <c r="T240" s="76"/>
      <c r="U240" s="53"/>
      <c r="V240" s="305">
        <v>10726</v>
      </c>
      <c r="W240" s="348">
        <v>42639</v>
      </c>
      <c r="X240" s="352" t="s">
        <v>1866</v>
      </c>
      <c r="Y240" s="352" t="s">
        <v>2280</v>
      </c>
      <c r="Z240" s="55">
        <v>900059238</v>
      </c>
      <c r="AA240" s="51" t="s">
        <v>2065</v>
      </c>
      <c r="AB240" s="354">
        <v>193516</v>
      </c>
      <c r="AC240" s="92">
        <v>42641</v>
      </c>
      <c r="AD240" s="50"/>
      <c r="AE240" s="74">
        <v>4084800</v>
      </c>
      <c r="AF240" s="50"/>
      <c r="AG240" s="50"/>
      <c r="AH240" s="50">
        <f t="shared" si="219"/>
        <v>4084800</v>
      </c>
      <c r="AI240" s="158" t="s">
        <v>22</v>
      </c>
      <c r="AJ240" s="158" t="s">
        <v>67</v>
      </c>
      <c r="AK240" s="158" t="s">
        <v>67</v>
      </c>
      <c r="AL240" s="158" t="s">
        <v>67</v>
      </c>
      <c r="AM240" s="348" t="s">
        <v>67</v>
      </c>
      <c r="AN240" s="348">
        <v>42640</v>
      </c>
      <c r="AO240" s="348"/>
      <c r="AP240" s="348">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11160</v>
      </c>
      <c r="B241" s="279" t="s">
        <v>2284</v>
      </c>
      <c r="C241" s="279"/>
      <c r="D241" s="126"/>
      <c r="E241" s="92"/>
      <c r="F241" s="352" t="s">
        <v>1590</v>
      </c>
      <c r="G241" s="352" t="s">
        <v>1873</v>
      </c>
      <c r="H241" s="352"/>
      <c r="I241" s="352"/>
      <c r="J241" s="223" t="s">
        <v>2880</v>
      </c>
      <c r="K241" s="349" t="s">
        <v>2732</v>
      </c>
      <c r="L241" s="47"/>
      <c r="M241" s="265"/>
      <c r="N241" s="218"/>
      <c r="O241" s="76"/>
      <c r="P241" s="184"/>
      <c r="Q241" s="219" t="s">
        <v>1480</v>
      </c>
      <c r="R241" s="219" t="s">
        <v>1481</v>
      </c>
      <c r="S241" s="53"/>
      <c r="T241" s="76"/>
      <c r="U241" s="53"/>
      <c r="V241" s="305">
        <v>11160</v>
      </c>
      <c r="W241" s="348">
        <v>42662</v>
      </c>
      <c r="X241" s="352" t="s">
        <v>1866</v>
      </c>
      <c r="Y241" s="352" t="s">
        <v>2881</v>
      </c>
      <c r="Z241" s="55"/>
      <c r="AA241" s="51"/>
      <c r="AB241" s="354"/>
      <c r="AC241" s="92"/>
      <c r="AD241" s="50"/>
      <c r="AE241" s="74">
        <v>43115931</v>
      </c>
      <c r="AF241" s="50"/>
      <c r="AG241" s="50"/>
      <c r="AH241" s="50">
        <f t="shared" si="219"/>
        <v>43115931</v>
      </c>
      <c r="AI241" s="158" t="s">
        <v>22</v>
      </c>
      <c r="AJ241" s="158" t="s">
        <v>67</v>
      </c>
      <c r="AK241" s="158" t="s">
        <v>67</v>
      </c>
      <c r="AL241" s="158" t="s">
        <v>67</v>
      </c>
      <c r="AM241" s="348" t="s">
        <v>67</v>
      </c>
      <c r="AN241" s="348"/>
      <c r="AO241" s="348"/>
      <c r="AP241" s="348"/>
      <c r="AQ241" s="29">
        <f t="shared" si="221"/>
        <v>0</v>
      </c>
      <c r="AR241" s="29"/>
      <c r="AS241" s="352"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11448</v>
      </c>
      <c r="B242" s="279" t="s">
        <v>2284</v>
      </c>
      <c r="C242" s="279"/>
      <c r="D242" s="126"/>
      <c r="E242" s="92"/>
      <c r="F242" s="352" t="s">
        <v>1590</v>
      </c>
      <c r="G242" s="352" t="s">
        <v>1873</v>
      </c>
      <c r="H242" s="352"/>
      <c r="I242" s="352"/>
      <c r="J242" s="223" t="s">
        <v>2883</v>
      </c>
      <c r="K242" s="349" t="s">
        <v>2732</v>
      </c>
      <c r="L242" s="47"/>
      <c r="M242" s="265"/>
      <c r="N242" s="218"/>
      <c r="O242" s="76"/>
      <c r="P242" s="184"/>
      <c r="Q242" s="219" t="s">
        <v>1480</v>
      </c>
      <c r="R242" s="219" t="s">
        <v>1481</v>
      </c>
      <c r="S242" s="53"/>
      <c r="T242" s="76"/>
      <c r="U242" s="53"/>
      <c r="V242" s="305">
        <v>11448</v>
      </c>
      <c r="W242" s="348">
        <v>42672</v>
      </c>
      <c r="X242" s="352" t="s">
        <v>1760</v>
      </c>
      <c r="Y242" s="352" t="s">
        <v>2882</v>
      </c>
      <c r="Z242" s="55"/>
      <c r="AA242" s="51"/>
      <c r="AB242" s="354"/>
      <c r="AC242" s="92"/>
      <c r="AD242" s="50"/>
      <c r="AE242" s="74">
        <v>59627419</v>
      </c>
      <c r="AF242" s="50"/>
      <c r="AG242" s="50"/>
      <c r="AH242" s="50">
        <f>+AE242+AF242</f>
        <v>59627419</v>
      </c>
      <c r="AI242" s="158" t="s">
        <v>22</v>
      </c>
      <c r="AJ242" s="158" t="s">
        <v>67</v>
      </c>
      <c r="AK242" s="158" t="s">
        <v>67</v>
      </c>
      <c r="AL242" s="158" t="s">
        <v>67</v>
      </c>
      <c r="AM242" s="348" t="s">
        <v>67</v>
      </c>
      <c r="AN242" s="348">
        <v>42675</v>
      </c>
      <c r="AO242" s="348"/>
      <c r="AP242" s="348"/>
      <c r="AQ242" s="29">
        <f t="shared" si="221"/>
        <v>-42675</v>
      </c>
      <c r="AR242" s="29"/>
      <c r="AS242" s="352"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11449</v>
      </c>
      <c r="B243" s="279" t="s">
        <v>2284</v>
      </c>
      <c r="C243" s="279"/>
      <c r="D243" s="126"/>
      <c r="E243" s="92"/>
      <c r="F243" s="352" t="s">
        <v>1590</v>
      </c>
      <c r="G243" s="352" t="s">
        <v>1873</v>
      </c>
      <c r="H243" s="352"/>
      <c r="I243" s="352"/>
      <c r="J243" s="223" t="s">
        <v>2886</v>
      </c>
      <c r="K243" s="349" t="s">
        <v>2732</v>
      </c>
      <c r="L243" s="47"/>
      <c r="M243" s="265"/>
      <c r="N243" s="218"/>
      <c r="O243" s="76"/>
      <c r="P243" s="184"/>
      <c r="Q243" s="219" t="s">
        <v>1480</v>
      </c>
      <c r="R243" s="219" t="s">
        <v>1481</v>
      </c>
      <c r="S243" s="53"/>
      <c r="T243" s="76"/>
      <c r="U243" s="53"/>
      <c r="V243" s="305">
        <v>11449</v>
      </c>
      <c r="W243" s="348">
        <v>42672</v>
      </c>
      <c r="X243" s="352" t="s">
        <v>1853</v>
      </c>
      <c r="Y243" s="352" t="s">
        <v>2885</v>
      </c>
      <c r="Z243" s="55"/>
      <c r="AA243" s="51"/>
      <c r="AB243" s="354"/>
      <c r="AC243" s="92"/>
      <c r="AD243" s="50"/>
      <c r="AE243" s="74">
        <v>59627419</v>
      </c>
      <c r="AF243" s="50"/>
      <c r="AG243" s="50"/>
      <c r="AH243" s="50">
        <f t="shared" ref="AH243:AH245" si="222">+AE243+AF243</f>
        <v>59627419</v>
      </c>
      <c r="AI243" s="158" t="s">
        <v>22</v>
      </c>
      <c r="AJ243" s="158" t="s">
        <v>67</v>
      </c>
      <c r="AK243" s="158" t="s">
        <v>67</v>
      </c>
      <c r="AL243" s="158" t="s">
        <v>67</v>
      </c>
      <c r="AM243" s="348" t="s">
        <v>67</v>
      </c>
      <c r="AN243" s="348">
        <v>42675</v>
      </c>
      <c r="AO243" s="348"/>
      <c r="AP243" s="348"/>
      <c r="AQ243" s="29">
        <f t="shared" si="221"/>
        <v>-42675</v>
      </c>
      <c r="AR243" s="29"/>
      <c r="AS243" s="352"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11450</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11450</v>
      </c>
      <c r="W244" s="348">
        <v>42672</v>
      </c>
      <c r="X244" s="352" t="s">
        <v>1787</v>
      </c>
      <c r="Y244" s="352" t="s">
        <v>2885</v>
      </c>
      <c r="Z244" s="55"/>
      <c r="AA244" s="51"/>
      <c r="AB244" s="354"/>
      <c r="AC244" s="92"/>
      <c r="AD244" s="50"/>
      <c r="AE244" s="74">
        <v>45447299</v>
      </c>
      <c r="AF244" s="50"/>
      <c r="AG244" s="50"/>
      <c r="AH244" s="50">
        <f t="shared" si="222"/>
        <v>45447299</v>
      </c>
      <c r="AI244" s="158" t="s">
        <v>22</v>
      </c>
      <c r="AJ244" s="158" t="s">
        <v>67</v>
      </c>
      <c r="AK244" s="158" t="s">
        <v>67</v>
      </c>
      <c r="AL244" s="158" t="s">
        <v>67</v>
      </c>
      <c r="AM244" s="348" t="s">
        <v>67</v>
      </c>
      <c r="AN244" s="348">
        <v>42675</v>
      </c>
      <c r="AO244" s="348"/>
      <c r="AP244" s="348"/>
      <c r="AQ244" s="29">
        <f t="shared" si="221"/>
        <v>-42675</v>
      </c>
      <c r="AR244" s="29"/>
      <c r="AS244" s="352"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11456</v>
      </c>
      <c r="B245" s="279" t="s">
        <v>2284</v>
      </c>
      <c r="C245" s="279"/>
      <c r="D245" s="126"/>
      <c r="E245" s="92"/>
      <c r="F245" s="352" t="s">
        <v>1590</v>
      </c>
      <c r="G245" s="352" t="s">
        <v>1873</v>
      </c>
      <c r="H245" s="352"/>
      <c r="I245" s="352"/>
      <c r="J245" s="223" t="s">
        <v>2887</v>
      </c>
      <c r="K245" s="349" t="s">
        <v>2732</v>
      </c>
      <c r="L245" s="47"/>
      <c r="M245" s="265"/>
      <c r="N245" s="218"/>
      <c r="O245" s="76"/>
      <c r="P245" s="184"/>
      <c r="Q245" s="219" t="s">
        <v>1480</v>
      </c>
      <c r="R245" s="219" t="s">
        <v>1481</v>
      </c>
      <c r="S245" s="53"/>
      <c r="T245" s="76"/>
      <c r="U245" s="53"/>
      <c r="V245" s="305">
        <v>11456</v>
      </c>
      <c r="W245" s="348">
        <v>42672</v>
      </c>
      <c r="X245" s="352" t="s">
        <v>2891</v>
      </c>
      <c r="Y245" s="352" t="s">
        <v>2889</v>
      </c>
      <c r="Z245" s="55"/>
      <c r="AA245" s="51"/>
      <c r="AB245" s="354"/>
      <c r="AC245" s="92"/>
      <c r="AD245" s="50"/>
      <c r="AE245" s="74">
        <v>9518783</v>
      </c>
      <c r="AF245" s="50"/>
      <c r="AG245" s="50"/>
      <c r="AH245" s="50">
        <f t="shared" si="222"/>
        <v>9518783</v>
      </c>
      <c r="AI245" s="158" t="s">
        <v>22</v>
      </c>
      <c r="AJ245" s="158" t="s">
        <v>67</v>
      </c>
      <c r="AK245" s="158" t="s">
        <v>67</v>
      </c>
      <c r="AL245" s="158" t="s">
        <v>67</v>
      </c>
      <c r="AM245" s="348" t="s">
        <v>67</v>
      </c>
      <c r="AN245" s="348">
        <v>42675</v>
      </c>
      <c r="AO245" s="348"/>
      <c r="AP245" s="348"/>
      <c r="AQ245" s="29">
        <f t="shared" si="221"/>
        <v>-42675</v>
      </c>
      <c r="AR245" s="29"/>
      <c r="AS245" s="352"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4">
        <f t="shared" si="212"/>
        <v>0</v>
      </c>
      <c r="B246" s="347" t="s">
        <v>1489</v>
      </c>
      <c r="C246" s="279"/>
      <c r="D246" s="91">
        <v>5</v>
      </c>
      <c r="E246" s="348">
        <v>42662</v>
      </c>
      <c r="F246" s="118" t="s">
        <v>1584</v>
      </c>
      <c r="G246" s="118" t="s">
        <v>2404</v>
      </c>
      <c r="H246" s="118"/>
      <c r="I246" s="352" t="s">
        <v>2892</v>
      </c>
      <c r="J246" s="353" t="s">
        <v>2893</v>
      </c>
      <c r="K246" s="349">
        <v>290</v>
      </c>
      <c r="L246" s="47" t="s">
        <v>2894</v>
      </c>
      <c r="M246" s="353" t="s">
        <v>2895</v>
      </c>
      <c r="N246" s="165" t="s">
        <v>2897</v>
      </c>
      <c r="O246" s="49" t="s">
        <v>2898</v>
      </c>
      <c r="P246" s="184" t="s">
        <v>1531</v>
      </c>
      <c r="Q246" s="289" t="s">
        <v>2899</v>
      </c>
      <c r="R246" s="351" t="s">
        <v>2900</v>
      </c>
      <c r="S246" s="53"/>
      <c r="T246" s="76"/>
      <c r="U246" s="53"/>
      <c r="W246" s="53"/>
      <c r="X246" s="352" t="s">
        <v>1484</v>
      </c>
      <c r="Y246" s="352"/>
      <c r="Z246" s="35"/>
      <c r="AA246" s="51"/>
      <c r="AB246" s="349"/>
      <c r="AC246" s="92"/>
      <c r="AD246" s="50"/>
      <c r="AE246" s="50">
        <v>150000000</v>
      </c>
      <c r="AF246" s="50">
        <v>1782000000</v>
      </c>
      <c r="AG246" s="50">
        <v>1039500000</v>
      </c>
      <c r="AH246" s="50">
        <f>AE246+AF246+AG246</f>
        <v>2971500000</v>
      </c>
      <c r="AI246" s="158"/>
      <c r="AJ246" s="158" t="s">
        <v>67</v>
      </c>
      <c r="AK246" s="158" t="s">
        <v>67</v>
      </c>
      <c r="AL246" s="158"/>
      <c r="AM246" s="348"/>
      <c r="AN246" s="348"/>
      <c r="AO246" s="348"/>
      <c r="AP246" s="348"/>
      <c r="AQ246" s="29">
        <f t="shared" si="221"/>
        <v>0</v>
      </c>
      <c r="AR246" s="29"/>
      <c r="AS246" s="352"/>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0"/>
      <c r="AH247" s="360"/>
    </row>
    <row r="248" spans="1:126" ht="12.75" customHeight="1" x14ac:dyDescent="0.25">
      <c r="J248" s="834" t="s">
        <v>2922</v>
      </c>
      <c r="K248" s="835"/>
      <c r="L248" s="835"/>
      <c r="M248" s="835"/>
      <c r="N248" s="835"/>
      <c r="O248" s="835"/>
      <c r="P248" s="835"/>
      <c r="Q248" s="835"/>
      <c r="R248" s="835"/>
      <c r="S248" s="835"/>
      <c r="T248" s="835"/>
      <c r="U248" s="835"/>
      <c r="V248" s="835"/>
      <c r="W248" s="835"/>
      <c r="X248" s="835"/>
      <c r="Y248" s="834"/>
      <c r="AD248" s="836">
        <f>SUM(AD157+AD187+AD220+AD230)</f>
        <v>25050000</v>
      </c>
      <c r="AH248" s="836">
        <f>SUM(AH157+AH187+AH220+AH230)</f>
        <v>79600000</v>
      </c>
    </row>
    <row r="249" spans="1:126" ht="12.75" customHeight="1" x14ac:dyDescent="0.25">
      <c r="J249" s="834"/>
      <c r="K249" s="835"/>
      <c r="L249" s="835"/>
      <c r="M249" s="835"/>
      <c r="N249" s="835"/>
      <c r="O249" s="835"/>
      <c r="P249" s="835"/>
      <c r="Q249" s="835"/>
      <c r="R249" s="835"/>
      <c r="S249" s="835"/>
      <c r="T249" s="835"/>
      <c r="U249" s="835"/>
      <c r="V249" s="835"/>
      <c r="W249" s="835"/>
      <c r="X249" s="835"/>
      <c r="Y249" s="834"/>
      <c r="AD249" s="836"/>
      <c r="AH249" s="836"/>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 ref="CU40:CU92"/>
    <mergeCell ref="B75:B76"/>
    <mergeCell ref="E75:E76"/>
    <mergeCell ref="I75:I76"/>
    <mergeCell ref="J75:J76"/>
    <mergeCell ref="K75:K76"/>
    <mergeCell ref="L75:L76"/>
    <mergeCell ref="CU15:CU17"/>
    <mergeCell ref="CJ2:CK2"/>
    <mergeCell ref="CU3:CU5"/>
    <mergeCell ref="CU6:CU8"/>
    <mergeCell ref="CU9:CU11"/>
    <mergeCell ref="CU12:CU14"/>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6"/>
      <c r="C16" s="386"/>
      <c r="D16" s="386"/>
      <c r="E16" s="386"/>
      <c r="F16" s="386"/>
      <c r="G16" s="386"/>
      <c r="H16" s="386"/>
      <c r="I16" s="386"/>
      <c r="J16" s="386"/>
      <c r="K16" s="327"/>
      <c r="L16" s="328"/>
      <c r="M16" s="327"/>
      <c r="N16" s="169"/>
      <c r="O16" s="169"/>
      <c r="P16" s="169"/>
      <c r="Q16" s="169"/>
    </row>
    <row r="17" spans="2:17" x14ac:dyDescent="0.3">
      <c r="B17" s="386" t="s">
        <v>2519</v>
      </c>
      <c r="C17" s="386"/>
      <c r="D17" s="386"/>
      <c r="E17" s="386"/>
      <c r="F17" s="386"/>
      <c r="G17" s="386"/>
      <c r="H17" s="386"/>
      <c r="I17" s="386"/>
      <c r="J17" s="386"/>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6" t="s">
        <v>2520</v>
      </c>
      <c r="C18" s="386"/>
      <c r="D18" s="386"/>
      <c r="E18" s="386"/>
      <c r="F18" s="386"/>
      <c r="G18" s="386"/>
      <c r="H18" s="386"/>
      <c r="I18" s="386"/>
      <c r="J18" s="386"/>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6" t="s">
        <v>2521</v>
      </c>
      <c r="C19" s="386"/>
      <c r="D19" s="386"/>
      <c r="E19" s="386"/>
      <c r="F19" s="386"/>
      <c r="G19" s="386"/>
      <c r="H19" s="386"/>
      <c r="I19" s="386"/>
      <c r="J19" s="386"/>
      <c r="K19" s="327">
        <v>0</v>
      </c>
      <c r="L19" s="328">
        <v>0</v>
      </c>
      <c r="M19" s="327">
        <v>0</v>
      </c>
      <c r="N19" s="326">
        <f t="shared" si="2"/>
        <v>0</v>
      </c>
      <c r="O19" s="326">
        <f t="shared" si="2"/>
        <v>0</v>
      </c>
      <c r="P19" s="169">
        <v>0</v>
      </c>
      <c r="Q19" s="169"/>
    </row>
    <row r="20" spans="2:17" x14ac:dyDescent="0.3">
      <c r="B20" s="386" t="s">
        <v>2509</v>
      </c>
      <c r="C20" s="386"/>
      <c r="D20" s="386"/>
      <c r="E20" s="386"/>
      <c r="F20" s="386"/>
      <c r="G20" s="386"/>
      <c r="H20" s="386"/>
      <c r="I20" s="386"/>
      <c r="J20" s="386"/>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6" t="s">
        <v>1584</v>
      </c>
      <c r="C21" s="386"/>
      <c r="D21" s="386"/>
      <c r="E21" s="386"/>
      <c r="F21" s="386"/>
      <c r="G21" s="386"/>
      <c r="H21" s="386"/>
      <c r="I21" s="387">
        <f>SUM(L17:L22)</f>
        <v>30406915375.299999</v>
      </c>
      <c r="J21" s="386"/>
      <c r="K21" s="327">
        <v>4</v>
      </c>
      <c r="L21" s="328">
        <v>13177184224</v>
      </c>
      <c r="M21" s="327">
        <f t="shared" si="1"/>
        <v>78.63030797509461</v>
      </c>
      <c r="N21" s="326">
        <f t="shared" si="2"/>
        <v>1</v>
      </c>
      <c r="O21" s="326">
        <f t="shared" si="2"/>
        <v>3581219200</v>
      </c>
      <c r="P21" s="169">
        <f t="shared" si="3"/>
        <v>21.36969202490539</v>
      </c>
      <c r="Q21" s="169"/>
    </row>
    <row r="22" spans="2:17" x14ac:dyDescent="0.3">
      <c r="B22" s="386" t="s">
        <v>2248</v>
      </c>
      <c r="C22" s="386"/>
      <c r="D22" s="386"/>
      <c r="E22" s="386"/>
      <c r="F22" s="386"/>
      <c r="G22" s="386"/>
      <c r="H22" s="386"/>
      <c r="I22" s="387"/>
      <c r="J22" s="386"/>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6" t="s">
        <v>2523</v>
      </c>
      <c r="C23" s="386"/>
      <c r="D23" s="386"/>
      <c r="E23" s="386"/>
      <c r="F23" s="386"/>
      <c r="G23" s="386"/>
      <c r="H23" s="386"/>
      <c r="I23" s="386">
        <f>SUM(K17:K22)/J25</f>
        <v>0.93609022556390975</v>
      </c>
      <c r="J23" s="386"/>
      <c r="K23" s="327">
        <f>1+7+8</f>
        <v>16</v>
      </c>
      <c r="L23" s="328">
        <v>0</v>
      </c>
      <c r="M23" s="327">
        <f>I21/L15</f>
        <v>0.80367677051623598</v>
      </c>
      <c r="N23" s="169"/>
      <c r="O23" s="169"/>
      <c r="P23" s="169"/>
      <c r="Q23" s="169"/>
    </row>
    <row r="24" spans="2:17" x14ac:dyDescent="0.3">
      <c r="B24" s="386" t="s">
        <v>2907</v>
      </c>
      <c r="C24" s="386"/>
      <c r="D24" s="386"/>
      <c r="E24" s="386"/>
      <c r="F24" s="386"/>
      <c r="G24" s="386"/>
      <c r="H24" s="386"/>
      <c r="I24" s="386"/>
      <c r="J24" s="386"/>
      <c r="K24" s="327">
        <v>1</v>
      </c>
      <c r="L24" s="328">
        <v>0</v>
      </c>
      <c r="M24" s="327"/>
      <c r="N24" s="169"/>
      <c r="O24" s="169"/>
      <c r="P24" s="169"/>
      <c r="Q24" s="169"/>
    </row>
    <row r="25" spans="2:17" x14ac:dyDescent="0.3">
      <c r="B25" s="386"/>
      <c r="C25" s="386"/>
      <c r="D25" s="386"/>
      <c r="E25" s="386"/>
      <c r="F25" s="386"/>
      <c r="G25" s="386"/>
      <c r="H25" s="386"/>
      <c r="I25" s="386"/>
      <c r="J25" s="386">
        <f>SUM(K17:K24)</f>
        <v>266</v>
      </c>
      <c r="K25" s="327">
        <f>SUM(K17:K24)</f>
        <v>266</v>
      </c>
      <c r="L25" s="328">
        <f>SUM(L17:L24)</f>
        <v>30406915375.299999</v>
      </c>
      <c r="M25" s="327">
        <f>L25/L15</f>
        <v>0.80367677051623598</v>
      </c>
      <c r="N25" s="169"/>
      <c r="O25" s="169"/>
      <c r="P25" s="169"/>
      <c r="Q25" s="169"/>
    </row>
    <row r="26" spans="2:17" x14ac:dyDescent="0.3">
      <c r="B26" s="817" t="s">
        <v>2934</v>
      </c>
      <c r="C26" s="817"/>
      <c r="D26" s="817"/>
      <c r="E26" s="817"/>
      <c r="F26" s="817"/>
      <c r="G26" s="817"/>
      <c r="H26" s="817"/>
      <c r="I26" s="817"/>
      <c r="J26" s="386"/>
      <c r="K26" s="327"/>
      <c r="L26" s="328"/>
      <c r="M26" s="327"/>
      <c r="N26" s="169"/>
      <c r="O26" s="169"/>
      <c r="P26" s="169"/>
      <c r="Q26" s="169"/>
    </row>
    <row r="27" spans="2:17" x14ac:dyDescent="0.3">
      <c r="B27" s="388" t="s">
        <v>2519</v>
      </c>
      <c r="C27" s="389"/>
      <c r="D27" s="389"/>
      <c r="E27" s="389"/>
      <c r="F27" s="389"/>
      <c r="G27" s="389"/>
      <c r="H27" s="389"/>
      <c r="I27" s="389"/>
      <c r="J27" s="386"/>
      <c r="K27" s="327">
        <f>1+2</f>
        <v>3</v>
      </c>
      <c r="L27" s="328">
        <f>20250000+10</f>
        <v>20250010</v>
      </c>
      <c r="M27" s="327"/>
      <c r="N27" s="169"/>
      <c r="O27" s="169"/>
      <c r="P27" s="169"/>
      <c r="Q27" s="169"/>
    </row>
    <row r="28" spans="2:17" x14ac:dyDescent="0.3">
      <c r="B28" s="386" t="s">
        <v>2930</v>
      </c>
      <c r="C28" s="386"/>
      <c r="D28" s="386"/>
      <c r="E28" s="386"/>
      <c r="F28" s="386"/>
      <c r="G28" s="386"/>
      <c r="H28" s="386"/>
      <c r="I28" s="386"/>
      <c r="J28" s="386"/>
      <c r="K28" s="327">
        <v>1</v>
      </c>
      <c r="L28" s="328">
        <v>107999999</v>
      </c>
      <c r="M28" s="327"/>
      <c r="N28" s="169"/>
      <c r="O28" s="169"/>
      <c r="P28" s="169"/>
      <c r="Q28" s="169"/>
    </row>
    <row r="29" spans="2:17" x14ac:dyDescent="0.3">
      <c r="B29" s="386" t="s">
        <v>2933</v>
      </c>
      <c r="C29" s="386"/>
      <c r="D29" s="386"/>
      <c r="E29" s="386"/>
      <c r="F29" s="386"/>
      <c r="G29" s="386"/>
      <c r="H29" s="386"/>
      <c r="I29" s="386"/>
      <c r="J29" s="386"/>
      <c r="K29" s="327">
        <v>1</v>
      </c>
      <c r="L29" s="328">
        <v>99992714</v>
      </c>
      <c r="M29" s="327"/>
      <c r="N29" s="169"/>
      <c r="O29" s="169"/>
      <c r="P29" s="169"/>
      <c r="Q29" s="169"/>
    </row>
    <row r="30" spans="2:17" x14ac:dyDescent="0.3">
      <c r="B30" s="386" t="s">
        <v>2906</v>
      </c>
      <c r="C30" s="386"/>
      <c r="D30" s="386"/>
      <c r="E30" s="386"/>
      <c r="F30" s="386"/>
      <c r="G30" s="386"/>
      <c r="H30" s="386"/>
      <c r="I30" s="386"/>
      <c r="J30" s="386"/>
      <c r="K30" s="327">
        <v>1</v>
      </c>
      <c r="L30" s="328">
        <v>2971500000</v>
      </c>
      <c r="M30" s="328"/>
      <c r="N30" s="169"/>
      <c r="O30" s="169">
        <f>M30/L15</f>
        <v>0</v>
      </c>
      <c r="P30" s="169"/>
      <c r="Q30" s="169"/>
    </row>
    <row r="31" spans="2:17" x14ac:dyDescent="0.3">
      <c r="B31" s="386" t="s">
        <v>2908</v>
      </c>
      <c r="C31" s="386"/>
      <c r="D31" s="386"/>
      <c r="E31" s="386"/>
      <c r="F31" s="386"/>
      <c r="G31" s="386"/>
      <c r="H31" s="386"/>
      <c r="I31" s="386"/>
      <c r="J31" s="386"/>
      <c r="K31" s="327">
        <v>2</v>
      </c>
      <c r="L31" s="327">
        <f>9000000+31000000</f>
        <v>40000000</v>
      </c>
      <c r="M31" s="328">
        <f>(L25+L32)/L15</f>
        <v>0.88930551439859462</v>
      </c>
      <c r="N31" s="169"/>
      <c r="O31" s="169"/>
      <c r="P31" s="169"/>
      <c r="Q31" s="169"/>
    </row>
    <row r="32" spans="2:17" x14ac:dyDescent="0.3">
      <c r="B32" s="386"/>
      <c r="C32" s="386"/>
      <c r="D32" s="386"/>
      <c r="E32" s="386"/>
      <c r="F32" s="386"/>
      <c r="G32" s="386"/>
      <c r="H32" s="386"/>
      <c r="I32" s="386"/>
      <c r="J32" s="386"/>
      <c r="K32" s="327"/>
      <c r="L32" s="328">
        <f>SUM(L27:L31)</f>
        <v>3239742723</v>
      </c>
      <c r="M32" s="327"/>
      <c r="N32" s="169"/>
      <c r="O32" s="169"/>
      <c r="P32" s="169"/>
      <c r="Q32" s="169"/>
    </row>
    <row r="33" spans="2:17" x14ac:dyDescent="0.3">
      <c r="B33" s="815" t="s">
        <v>2912</v>
      </c>
      <c r="C33" s="815"/>
      <c r="D33" s="815"/>
      <c r="E33" s="815"/>
      <c r="F33" s="815"/>
      <c r="G33" s="815"/>
      <c r="H33" s="815"/>
      <c r="I33" s="815"/>
      <c r="K33" s="169"/>
      <c r="L33" s="325"/>
      <c r="M33" s="169"/>
      <c r="N33" s="169"/>
      <c r="O33" s="169"/>
      <c r="P33" s="169"/>
      <c r="Q33" s="169"/>
    </row>
    <row r="34" spans="2:17" x14ac:dyDescent="0.3">
      <c r="B34" s="816" t="s">
        <v>2914</v>
      </c>
      <c r="C34" s="816"/>
      <c r="D34" s="816"/>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2">
        <f>37+7+2</f>
        <v>46</v>
      </c>
      <c r="L17" s="373">
        <f>3681051685+335119202+28610900</f>
        <v>4044781787</v>
      </c>
      <c r="M17" s="372">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2">
        <v>29</v>
      </c>
      <c r="L18" s="373">
        <f>4322161969.42+207318931+305669104+49071650+68665562</f>
        <v>4952887216.4200001</v>
      </c>
      <c r="M18" s="372">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2">
        <f>45+3</f>
        <v>48</v>
      </c>
      <c r="L22" s="373">
        <f>418449689.88+28072000+29514000+30464790</f>
        <v>506500479.88</v>
      </c>
      <c r="M22" s="372">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4">
        <v>1</v>
      </c>
      <c r="L25" s="375">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6">
        <f>SUM(K28:K39)</f>
        <v>8</v>
      </c>
      <c r="L27" s="376">
        <f>SUM(L28:L39)</f>
        <v>297984998</v>
      </c>
      <c r="M27" s="169"/>
      <c r="N27" s="169"/>
      <c r="O27" s="169"/>
      <c r="P27" s="169"/>
      <c r="Q27" s="169"/>
    </row>
    <row r="28" spans="2:17" x14ac:dyDescent="0.3">
      <c r="B28" s="377" t="s">
        <v>2925</v>
      </c>
      <c r="C28" s="377"/>
      <c r="D28" s="377"/>
      <c r="E28" s="377"/>
      <c r="F28" s="377"/>
      <c r="G28" s="377"/>
      <c r="H28" s="377"/>
      <c r="I28" s="377"/>
      <c r="J28" s="377"/>
      <c r="K28" s="378">
        <f>1</f>
        <v>1</v>
      </c>
      <c r="L28" s="379">
        <f>20000000</f>
        <v>20000000</v>
      </c>
      <c r="M28" s="169"/>
      <c r="N28" s="169"/>
      <c r="O28" s="169"/>
      <c r="P28" s="169"/>
      <c r="Q28" s="169"/>
    </row>
    <row r="29" spans="2:17" x14ac:dyDescent="0.3">
      <c r="B29" s="377" t="s">
        <v>2926</v>
      </c>
      <c r="C29" s="377"/>
      <c r="D29" s="377"/>
      <c r="E29" s="377"/>
      <c r="F29" s="377"/>
      <c r="G29" s="377"/>
      <c r="H29" s="377"/>
      <c r="I29" s="377"/>
      <c r="J29" s="377"/>
      <c r="K29" s="378">
        <v>1</v>
      </c>
      <c r="L29" s="379">
        <v>25320000</v>
      </c>
      <c r="M29" s="169"/>
      <c r="N29" s="169"/>
      <c r="O29" s="169"/>
      <c r="P29" s="169"/>
      <c r="Q29" s="169"/>
    </row>
    <row r="30" spans="2:17" x14ac:dyDescent="0.3">
      <c r="B30" s="377" t="s">
        <v>2927</v>
      </c>
      <c r="C30" s="377"/>
      <c r="D30" s="377"/>
      <c r="E30" s="377"/>
      <c r="F30" s="377"/>
      <c r="G30" s="377"/>
      <c r="H30" s="377"/>
      <c r="I30" s="377"/>
      <c r="J30" s="377"/>
      <c r="K30" s="378">
        <v>1</v>
      </c>
      <c r="L30" s="379">
        <v>31000000</v>
      </c>
      <c r="M30" s="169"/>
      <c r="N30" s="169"/>
      <c r="O30" s="169"/>
      <c r="P30" s="169"/>
      <c r="Q30" s="169"/>
    </row>
    <row r="31" spans="2:17" x14ac:dyDescent="0.3">
      <c r="B31" s="377" t="s">
        <v>2928</v>
      </c>
      <c r="C31" s="377"/>
      <c r="D31" s="377"/>
      <c r="E31" s="377"/>
      <c r="F31" s="377"/>
      <c r="G31" s="377"/>
      <c r="H31" s="377"/>
      <c r="I31" s="377"/>
      <c r="J31" s="377"/>
      <c r="K31" s="378">
        <v>1</v>
      </c>
      <c r="L31" s="379">
        <v>4465000</v>
      </c>
      <c r="M31" s="169"/>
      <c r="N31" s="169"/>
      <c r="O31" s="169"/>
      <c r="P31" s="169"/>
      <c r="Q31" s="169"/>
    </row>
    <row r="32" spans="2:17" x14ac:dyDescent="0.3">
      <c r="B32" s="380" t="s">
        <v>2929</v>
      </c>
      <c r="C32" s="380"/>
      <c r="D32" s="380"/>
      <c r="E32" s="380"/>
      <c r="F32" s="380"/>
      <c r="G32" s="380"/>
      <c r="H32" s="380"/>
      <c r="I32" s="380"/>
      <c r="J32" s="380"/>
      <c r="K32" s="381">
        <f>SUM(K33:K36)</f>
        <v>2</v>
      </c>
      <c r="L32" s="382">
        <f>SUM(L33:L36)</f>
        <v>108599999</v>
      </c>
      <c r="M32" s="169"/>
      <c r="N32" s="169"/>
      <c r="O32" s="169"/>
      <c r="P32" s="169"/>
      <c r="Q32" s="169"/>
    </row>
    <row r="33" spans="2:17" x14ac:dyDescent="0.3">
      <c r="B33" s="383" t="s">
        <v>2930</v>
      </c>
      <c r="C33" s="383"/>
      <c r="D33" s="383"/>
      <c r="E33" s="383"/>
      <c r="F33" s="383"/>
      <c r="G33" s="383"/>
      <c r="H33" s="383"/>
      <c r="I33" s="383"/>
      <c r="J33" s="383"/>
      <c r="K33" s="384">
        <v>1</v>
      </c>
      <c r="L33" s="385">
        <v>107999999</v>
      </c>
      <c r="M33" s="169"/>
      <c r="N33" s="169"/>
      <c r="O33" s="169"/>
      <c r="P33" s="169"/>
      <c r="Q33" s="169"/>
    </row>
    <row r="34" spans="2:17" x14ac:dyDescent="0.3">
      <c r="B34" s="383" t="s">
        <v>2931</v>
      </c>
      <c r="C34" s="383"/>
      <c r="D34" s="383"/>
      <c r="E34" s="383"/>
      <c r="F34" s="383"/>
      <c r="G34" s="383"/>
      <c r="H34" s="383"/>
      <c r="I34" s="383"/>
      <c r="J34" s="383"/>
      <c r="K34" s="384">
        <v>1</v>
      </c>
      <c r="L34" s="385">
        <v>600000</v>
      </c>
      <c r="M34" s="169"/>
      <c r="N34" s="169"/>
      <c r="O34" s="169"/>
      <c r="P34" s="169"/>
      <c r="Q34" s="169"/>
    </row>
    <row r="35" spans="2:17" x14ac:dyDescent="0.3">
      <c r="B35" s="383"/>
      <c r="C35" s="383"/>
      <c r="D35" s="383"/>
      <c r="E35" s="383"/>
      <c r="F35" s="383"/>
      <c r="G35" s="383"/>
      <c r="H35" s="383"/>
      <c r="I35" s="383"/>
      <c r="J35" s="383"/>
      <c r="K35" s="384"/>
      <c r="L35" s="385"/>
      <c r="M35" s="169"/>
      <c r="N35" s="169"/>
      <c r="O35" s="169"/>
      <c r="P35" s="169"/>
      <c r="Q35" s="169"/>
    </row>
    <row r="36" spans="2:17" x14ac:dyDescent="0.3">
      <c r="B36" s="383"/>
      <c r="C36" s="383"/>
      <c r="D36" s="383"/>
      <c r="E36" s="383"/>
      <c r="F36" s="383"/>
      <c r="G36" s="383"/>
      <c r="H36" s="383"/>
      <c r="I36" s="383"/>
      <c r="J36" s="383"/>
      <c r="K36" s="384"/>
      <c r="L36" s="385"/>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815" t="s">
        <v>2912</v>
      </c>
      <c r="C41" s="815"/>
      <c r="D41" s="815"/>
      <c r="E41" s="815"/>
      <c r="F41" s="815"/>
      <c r="G41" s="815"/>
      <c r="H41" s="815"/>
      <c r="I41" s="815"/>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816" t="s">
        <v>2914</v>
      </c>
      <c r="C43" s="816"/>
      <c r="D43" s="816"/>
      <c r="K43" s="169"/>
      <c r="L43" s="325">
        <f>108000000+18001104+6000000+70911322+108120000+12268812</f>
        <v>323301238</v>
      </c>
      <c r="M43" s="169"/>
      <c r="N43" s="169"/>
      <c r="O43" s="169"/>
      <c r="P43" s="169"/>
      <c r="Q43" s="169"/>
    </row>
    <row r="44" spans="2:17" x14ac:dyDescent="0.3">
      <c r="B44" s="816" t="s">
        <v>2915</v>
      </c>
      <c r="C44" s="816"/>
      <c r="D44" s="816"/>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f>SUM([1]pabs!$I$6:$I$273)</f>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7.2054380448838246E-2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0.37290354384205882</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1071618500</v>
      </c>
      <c r="M21" s="167">
        <f t="shared" si="1"/>
        <v>7.2054380448838247</v>
      </c>
      <c r="N21" s="170">
        <f t="shared" si="2"/>
        <v>2</v>
      </c>
      <c r="O21" s="170">
        <f t="shared" si="2"/>
        <v>13800738924</v>
      </c>
      <c r="P21" s="167">
        <f t="shared" si="3"/>
        <v>92.79456195511618</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13327753804.879999</v>
      </c>
      <c r="N24" s="170">
        <f>SUM(N17:N22)</f>
        <v>81</v>
      </c>
      <c r="O24" s="170">
        <f>SUM(O17:O22)</f>
        <v>22412731972.119999</v>
      </c>
    </row>
    <row r="25" spans="2:16" x14ac:dyDescent="0.3">
      <c r="I25" s="196">
        <f>1069118500</f>
        <v>1069118500</v>
      </c>
      <c r="M25" s="167">
        <f>((L24*N13)/M13)</f>
        <v>37.290354384205884</v>
      </c>
    </row>
    <row r="26" spans="2:16" x14ac:dyDescent="0.3">
      <c r="I26" s="196">
        <f>I24-L24</f>
        <v>9497792924.8400021</v>
      </c>
      <c r="L26" s="196">
        <f>L24/M13</f>
        <v>0.37290354384205882</v>
      </c>
      <c r="O26" s="170">
        <f>L24+O24</f>
        <v>35740485777</v>
      </c>
    </row>
    <row r="27" spans="2:16" x14ac:dyDescent="0.3">
      <c r="M27" s="170">
        <f>M15-L24</f>
        <v>4542489083.6200008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903" zoomScale="85" zoomScaleNormal="85" workbookViewId="0">
      <selection activeCell="B930" sqref="B930"/>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3</v>
      </c>
      <c r="E22" s="20">
        <f>SUMIFS('CONTRATOS 2017'!$AF:AF,'CONTRATOS 2017'!$AR:AR,A22)</f>
        <v>689537232</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4</v>
      </c>
      <c r="E56" s="20">
        <f>SUMIFS('CONTRATOS 2017'!$AF:AF,'CONTRATOS 2017'!$AR:AR,A56)</f>
        <v>51179466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2</v>
      </c>
      <c r="E130" s="20">
        <f>SUMIFS('CONTRATOS 2017'!$AF:AF,'CONTRATOS 2017'!$AR:AR,A130)</f>
        <v>27079221</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1</v>
      </c>
      <c r="E189" s="20">
        <f>SUMIFS('CONTRATOS 2017'!$AF:AF,'CONTRATOS 2017'!$AR:AR,A189)</f>
        <v>39950000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1</v>
      </c>
      <c r="E387" s="20">
        <f>SUMIFS('CONTRATOS 2017'!$AF:AF,'CONTRATOS 2017'!$AR:AR,A387)</f>
        <v>18000000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1</v>
      </c>
      <c r="E651" s="20">
        <f>SUMIFS('CONTRATOS 2017'!$AF:AF,'CONTRATOS 2017'!$AR:AR,A651)</f>
        <v>23011000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4</v>
      </c>
      <c r="E693" s="20">
        <f>SUMIFS('CONTRATOS 2017'!$AF:AF,'CONTRATOS 2017'!$AR:AR,A693)</f>
        <v>345798200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2</v>
      </c>
      <c r="E706" s="20">
        <f>SUMIFS('CONTRATOS 2017'!$AF:AF,'CONTRATOS 2017'!$AR:AR,A706)</f>
        <v>595730961</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5</v>
      </c>
      <c r="E716" s="20">
        <f>SUMIFS('CONTRATOS 2017'!$AF:AF,'CONTRATOS 2017'!$AR:AR,A716)</f>
        <v>118177620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1</v>
      </c>
      <c r="E770" s="20">
        <f>SUMIFS('CONTRATOS 2017'!$AF:AF,'CONTRATOS 2017'!$AR:AR,A770)</f>
        <v>6899736</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3</v>
      </c>
      <c r="E840" s="20">
        <f>SUMIFS('CONTRATOS 2017'!$AF:AF,'CONTRATOS 2017'!$AR:AR,A840)</f>
        <v>77000000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3</v>
      </c>
      <c r="E854" s="20">
        <f>SUMIFS('CONTRATOS 2017'!$AF:AF,'CONTRATOS 2017'!$AR:AR,A854)</f>
        <v>40680000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6</v>
      </c>
      <c r="E898" s="20">
        <f>SUMIFS('CONTRATOS 2017'!$AF:AF,'CONTRATOS 2017'!$AR:AR,A898)</f>
        <v>185000000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5</v>
      </c>
      <c r="E930" s="20">
        <f>SUMIFS('CONTRATOS 2017'!$AF:AF,'CONTRATOS 2017'!$AR:AR,A930)</f>
        <v>209500000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2</v>
      </c>
      <c r="E945" s="20">
        <f>SUMIFS('CONTRATOS 2017'!$AF:AF,'CONTRATOS 2017'!$AR:AR,A945)</f>
        <v>9300000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3</v>
      </c>
      <c r="E1115" s="20">
        <f>SUMIFS('CONTRATOS 2017'!$AF:AF,'CONTRATOS 2017'!$AR:AR,A1115)</f>
        <v>120784897</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4</v>
      </c>
      <c r="E1164" s="20">
        <f>SUMIFS('CONTRATOS 2017'!$AF:AF,'CONTRATOS 2017'!$AR:AR,A1164)</f>
        <v>159107039.78</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4</v>
      </c>
      <c r="E1171" s="20">
        <f>SUMIFS('CONTRATOS 2017'!$AF:AF,'CONTRATOS 2017'!$AR:AR,A1171)</f>
        <v>37061667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4</v>
      </c>
      <c r="E1181" s="20">
        <f>SUMIFS('CONTRATOS 2017'!$AF:AF,'CONTRATOS 2017'!$AR:AR,A1181)</f>
        <v>23940000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5</v>
      </c>
      <c r="E1245" s="20">
        <f>SUMIFS('CONTRATOS 2017'!$AF:AF,'CONTRATOS 2017'!$AR:AR,A1245)</f>
        <v>215050000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173</v>
      </c>
    </row>
    <row r="1281" spans="4:4" x14ac:dyDescent="0.2">
      <c r="D1281" s="1">
        <f>233-D1280</f>
        <v>60</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71">
        <v>3992703.75</v>
      </c>
    </row>
    <row r="16" spans="2:7" ht="44.25" thickTop="1" thickBot="1" x14ac:dyDescent="0.3">
      <c r="B16" s="321">
        <v>14136</v>
      </c>
      <c r="C16" s="317" t="s">
        <v>2273</v>
      </c>
      <c r="D16" s="317" t="s">
        <v>3351</v>
      </c>
      <c r="E16" s="317" t="s">
        <v>3350</v>
      </c>
      <c r="F16" s="317" t="s">
        <v>3352</v>
      </c>
      <c r="G16" s="572">
        <v>950000000</v>
      </c>
    </row>
    <row r="17" spans="2:8" ht="44.25" thickTop="1" thickBot="1" x14ac:dyDescent="0.3">
      <c r="B17" s="321">
        <v>14812</v>
      </c>
      <c r="C17" s="317" t="s">
        <v>2273</v>
      </c>
      <c r="D17" s="317" t="s">
        <v>3353</v>
      </c>
      <c r="E17" s="317" t="s">
        <v>3350</v>
      </c>
      <c r="F17" s="317" t="s">
        <v>3354</v>
      </c>
      <c r="G17" s="572">
        <v>965063172</v>
      </c>
    </row>
    <row r="18" spans="2:8" ht="44.25" thickTop="1" thickBot="1" x14ac:dyDescent="0.3">
      <c r="B18" s="321">
        <v>14732</v>
      </c>
      <c r="C18" s="317" t="s">
        <v>2273</v>
      </c>
      <c r="D18" s="317" t="s">
        <v>3355</v>
      </c>
      <c r="E18" s="317" t="s">
        <v>3350</v>
      </c>
      <c r="F18" s="317" t="s">
        <v>3356</v>
      </c>
      <c r="G18" s="571">
        <v>2383617.6</v>
      </c>
    </row>
    <row r="19" spans="2:8" ht="44.25" thickTop="1" thickBot="1" x14ac:dyDescent="0.3">
      <c r="B19" s="322">
        <v>14731</v>
      </c>
      <c r="C19" s="323" t="s">
        <v>2273</v>
      </c>
      <c r="D19" s="323" t="s">
        <v>3357</v>
      </c>
      <c r="E19" s="317" t="s">
        <v>3350</v>
      </c>
      <c r="F19" s="317" t="s">
        <v>3356</v>
      </c>
      <c r="G19" s="573">
        <v>4398240</v>
      </c>
    </row>
    <row r="20" spans="2:8" ht="44.25" thickTop="1" thickBot="1" x14ac:dyDescent="0.3">
      <c r="B20" s="322">
        <v>14730</v>
      </c>
      <c r="C20" s="323" t="s">
        <v>2273</v>
      </c>
      <c r="D20" s="323" t="s">
        <v>3358</v>
      </c>
      <c r="E20" s="317" t="s">
        <v>3350</v>
      </c>
      <c r="F20" s="317" t="s">
        <v>3356</v>
      </c>
      <c r="G20" s="573">
        <v>2542219.85</v>
      </c>
      <c r="H20" s="574" t="s">
        <v>3359</v>
      </c>
    </row>
    <row r="21" spans="2:8" ht="44.25" thickTop="1" thickBot="1" x14ac:dyDescent="0.3">
      <c r="B21" s="644">
        <v>14729</v>
      </c>
      <c r="C21" s="323" t="s">
        <v>2273</v>
      </c>
      <c r="D21" s="323" t="s">
        <v>3360</v>
      </c>
      <c r="E21" s="317" t="s">
        <v>3350</v>
      </c>
      <c r="F21" s="317" t="s">
        <v>3356</v>
      </c>
      <c r="G21" s="573">
        <v>1374450</v>
      </c>
    </row>
    <row r="22" spans="2:8" ht="44.25" thickTop="1" thickBot="1" x14ac:dyDescent="0.3">
      <c r="B22" s="322">
        <v>14308</v>
      </c>
      <c r="C22" s="323" t="s">
        <v>2273</v>
      </c>
      <c r="D22" s="323" t="s">
        <v>3361</v>
      </c>
      <c r="E22" s="575" t="s">
        <v>3350</v>
      </c>
      <c r="F22" s="317" t="s">
        <v>3362</v>
      </c>
      <c r="G22" s="573">
        <v>17655644</v>
      </c>
    </row>
    <row r="23" spans="2:8" ht="44.25" thickTop="1" thickBot="1" x14ac:dyDescent="0.3">
      <c r="B23" s="322">
        <v>14103</v>
      </c>
      <c r="C23" s="323" t="s">
        <v>2273</v>
      </c>
      <c r="D23" s="323" t="s">
        <v>3363</v>
      </c>
      <c r="E23" s="575" t="s">
        <v>3350</v>
      </c>
      <c r="F23" s="575" t="s">
        <v>1878</v>
      </c>
      <c r="G23" s="576">
        <v>45113644</v>
      </c>
    </row>
    <row r="24" spans="2:8" ht="44.25" thickTop="1" thickBot="1" x14ac:dyDescent="0.3">
      <c r="B24" s="322">
        <v>15131</v>
      </c>
      <c r="C24" s="323" t="s">
        <v>2273</v>
      </c>
      <c r="D24" s="323" t="s">
        <v>3364</v>
      </c>
      <c r="E24" s="575" t="s">
        <v>3350</v>
      </c>
      <c r="F24" s="575" t="s">
        <v>3365</v>
      </c>
      <c r="G24" s="576">
        <v>13803851</v>
      </c>
    </row>
    <row r="25" spans="2:8" ht="44.25" thickTop="1" thickBot="1" x14ac:dyDescent="0.3">
      <c r="B25" s="644">
        <v>15346</v>
      </c>
      <c r="C25" s="645" t="s">
        <v>2273</v>
      </c>
      <c r="D25" s="645" t="s">
        <v>3492</v>
      </c>
      <c r="E25" s="575" t="s">
        <v>3350</v>
      </c>
      <c r="F25" s="575" t="s">
        <v>3493</v>
      </c>
      <c r="G25" s="576">
        <v>105000000</v>
      </c>
    </row>
    <row r="26" spans="2:8" ht="44.25" thickTop="1" thickBot="1" x14ac:dyDescent="0.3">
      <c r="B26" s="644">
        <v>15463</v>
      </c>
      <c r="C26" s="645" t="s">
        <v>2273</v>
      </c>
      <c r="D26" s="645" t="s">
        <v>3494</v>
      </c>
      <c r="E26" s="575" t="s">
        <v>3350</v>
      </c>
      <c r="F26" s="575" t="s">
        <v>3495</v>
      </c>
      <c r="G26" s="576">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3" r:id="rId28" name="Control 1">
          <controlPr defaultSize="0" r:id="rId29">
            <anchor moveWithCells="1">
              <from>
                <xdr:col>1</xdr:col>
                <xdr:colOff>0</xdr:colOff>
                <xdr:row>3</xdr:row>
                <xdr:rowOff>0</xdr:rowOff>
              </from>
              <to>
                <xdr:col>2</xdr:col>
                <xdr:colOff>723900</xdr:colOff>
                <xdr:row>4</xdr:row>
                <xdr:rowOff>38100</xdr:rowOff>
              </to>
            </anchor>
          </controlPr>
        </control>
      </mc:Choice>
      <mc:Fallback>
        <control shapeId="8193" r:id="rId28" name="Control 1"/>
      </mc:Fallback>
    </mc:AlternateContent>
    <mc:AlternateContent xmlns:mc="http://schemas.openxmlformats.org/markup-compatibility/2006">
      <mc:Choice Requires="x14">
        <control shapeId="8194" r:id="rId30" name="Control 2">
          <controlPr defaultSize="0" r:id="rId31">
            <anchor moveWithCells="1">
              <from>
                <xdr:col>1</xdr:col>
                <xdr:colOff>0</xdr:colOff>
                <xdr:row>5</xdr:row>
                <xdr:rowOff>0</xdr:rowOff>
              </from>
              <to>
                <xdr:col>2</xdr:col>
                <xdr:colOff>723900</xdr:colOff>
                <xdr:row>6</xdr:row>
                <xdr:rowOff>38100</xdr:rowOff>
              </to>
            </anchor>
          </controlPr>
        </control>
      </mc:Choice>
      <mc:Fallback>
        <control shapeId="8194" r:id="rId30" name="Control 2"/>
      </mc:Fallback>
    </mc:AlternateContent>
    <mc:AlternateContent xmlns:mc="http://schemas.openxmlformats.org/markup-compatibility/2006">
      <mc:Choice Requires="x14">
        <control shapeId="8195" r:id="rId32" name="Control 3">
          <controlPr defaultSize="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6" r:id="rId34" name="Control 4">
          <controlPr defaultSize="0" r:id="rId35">
            <anchor moveWithCells="1">
              <from>
                <xdr:col>1</xdr:col>
                <xdr:colOff>0</xdr:colOff>
                <xdr:row>9</xdr:row>
                <xdr:rowOff>0</xdr:rowOff>
              </from>
              <to>
                <xdr:col>1</xdr:col>
                <xdr:colOff>609600</xdr:colOff>
                <xdr:row>10</xdr:row>
                <xdr:rowOff>123825</xdr:rowOff>
              </to>
            </anchor>
          </controlPr>
        </control>
      </mc:Choice>
      <mc:Fallback>
        <control shapeId="8196" r:id="rId34" name="Control 4"/>
      </mc:Fallback>
    </mc:AlternateContent>
    <mc:AlternateContent xmlns:mc="http://schemas.openxmlformats.org/markup-compatibility/2006">
      <mc:Choice Requires="x14">
        <control shapeId="8197" r:id="rId36" name="Control 5">
          <controlPr defaultSize="0" r:id="rId37">
            <anchor moveWithCells="1">
              <from>
                <xdr:col>1</xdr:col>
                <xdr:colOff>0</xdr:colOff>
                <xdr:row>10</xdr:row>
                <xdr:rowOff>0</xdr:rowOff>
              </from>
              <to>
                <xdr:col>1</xdr:col>
                <xdr:colOff>552450</xdr:colOff>
                <xdr:row>11</xdr:row>
                <xdr:rowOff>123825</xdr:rowOff>
              </to>
            </anchor>
          </controlPr>
        </control>
      </mc:Choice>
      <mc:Fallback>
        <control shapeId="8197" r:id="rId36" name="Control 5"/>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59"/>
      <c r="F1" s="660"/>
      <c r="G1" s="661"/>
      <c r="H1" s="661"/>
      <c r="I1" s="662"/>
      <c r="J1" s="663"/>
      <c r="K1" s="664"/>
      <c r="L1" s="665"/>
      <c r="M1" s="666"/>
      <c r="N1" s="667"/>
      <c r="O1" s="668"/>
      <c r="P1" s="669"/>
      <c r="Q1" s="670"/>
      <c r="R1" s="670"/>
      <c r="S1" s="671"/>
      <c r="T1" s="668"/>
      <c r="U1" s="671"/>
      <c r="V1" s="672"/>
      <c r="W1" s="673"/>
      <c r="X1" s="671"/>
      <c r="Y1" s="674"/>
      <c r="Z1" s="675"/>
      <c r="AA1" s="675"/>
      <c r="AB1" s="676"/>
      <c r="AC1" s="676"/>
      <c r="AD1" s="661"/>
      <c r="AE1" s="677"/>
      <c r="AF1" s="678"/>
      <c r="AG1" s="679"/>
      <c r="AH1" s="680"/>
      <c r="AI1" s="681"/>
      <c r="AJ1" s="682"/>
      <c r="AK1" s="674"/>
      <c r="AL1" s="674"/>
      <c r="AM1" s="681"/>
    </row>
    <row r="2" spans="4:48" ht="18" x14ac:dyDescent="0.25">
      <c r="E2" s="818" t="s">
        <v>2910</v>
      </c>
      <c r="F2" s="819"/>
      <c r="G2" s="818"/>
      <c r="H2" s="818"/>
      <c r="I2" s="818"/>
      <c r="J2" s="818"/>
      <c r="K2" s="819"/>
      <c r="L2" s="819"/>
      <c r="M2" s="819"/>
      <c r="N2" s="819"/>
      <c r="O2" s="819"/>
      <c r="P2" s="819"/>
      <c r="Q2" s="819"/>
      <c r="R2" s="819"/>
      <c r="S2" s="819"/>
      <c r="T2" s="819"/>
      <c r="U2" s="819"/>
      <c r="V2" s="818"/>
      <c r="W2" s="818"/>
      <c r="X2" s="819"/>
      <c r="Y2" s="819"/>
      <c r="Z2" s="819"/>
      <c r="AA2" s="819"/>
      <c r="AB2" s="819"/>
      <c r="AC2" s="819"/>
      <c r="AD2" s="818"/>
      <c r="AE2" s="819"/>
      <c r="AF2" s="819"/>
      <c r="AG2" s="819"/>
      <c r="AH2" s="819"/>
      <c r="AI2" s="818"/>
      <c r="AJ2" s="819"/>
      <c r="AK2" s="819"/>
      <c r="AL2" s="819"/>
      <c r="AM2" s="818"/>
    </row>
    <row r="3" spans="4:48" ht="18" x14ac:dyDescent="0.25">
      <c r="E3" s="818" t="s">
        <v>2910</v>
      </c>
      <c r="F3" s="819"/>
      <c r="G3" s="818"/>
      <c r="H3" s="818"/>
      <c r="I3" s="818"/>
      <c r="J3" s="818"/>
      <c r="K3" s="819"/>
      <c r="L3" s="819"/>
      <c r="M3" s="819"/>
      <c r="N3" s="819"/>
      <c r="O3" s="819"/>
      <c r="P3" s="819"/>
      <c r="Q3" s="819"/>
      <c r="R3" s="819"/>
      <c r="S3" s="819"/>
      <c r="T3" s="819"/>
      <c r="U3" s="819"/>
      <c r="V3" s="818"/>
      <c r="W3" s="818"/>
      <c r="X3" s="819"/>
      <c r="Y3" s="819"/>
      <c r="Z3" s="819"/>
      <c r="AA3" s="819"/>
      <c r="AB3" s="819"/>
      <c r="AC3" s="819"/>
      <c r="AD3" s="818"/>
      <c r="AE3" s="819"/>
      <c r="AF3" s="819"/>
      <c r="AG3" s="819"/>
      <c r="AH3" s="819"/>
      <c r="AI3" s="818"/>
      <c r="AJ3" s="819"/>
      <c r="AK3" s="819"/>
      <c r="AL3" s="819"/>
      <c r="AM3" s="818"/>
    </row>
    <row r="4" spans="4:48" ht="18" x14ac:dyDescent="0.25">
      <c r="E4" s="818" t="s">
        <v>2909</v>
      </c>
      <c r="F4" s="820"/>
      <c r="G4" s="818"/>
      <c r="H4" s="818"/>
      <c r="I4" s="818"/>
      <c r="J4" s="818"/>
      <c r="K4" s="820"/>
      <c r="L4" s="820"/>
      <c r="M4" s="820"/>
      <c r="N4" s="820"/>
      <c r="O4" s="820"/>
      <c r="P4" s="820"/>
      <c r="Q4" s="820"/>
      <c r="R4" s="820"/>
      <c r="S4" s="820"/>
      <c r="T4" s="820"/>
      <c r="U4" s="820"/>
      <c r="V4" s="818"/>
      <c r="W4" s="818"/>
      <c r="X4" s="820"/>
      <c r="Y4" s="820"/>
      <c r="Z4" s="820"/>
      <c r="AA4" s="820"/>
      <c r="AB4" s="820"/>
      <c r="AC4" s="820"/>
      <c r="AD4" s="818"/>
      <c r="AE4" s="820"/>
      <c r="AF4" s="820"/>
      <c r="AG4" s="820"/>
      <c r="AH4" s="820"/>
      <c r="AI4" s="818"/>
      <c r="AJ4" s="820"/>
      <c r="AK4" s="820"/>
      <c r="AL4" s="820"/>
      <c r="AM4" s="818"/>
    </row>
    <row r="5" spans="4:48" ht="15" x14ac:dyDescent="0.25">
      <c r="E5" s="683"/>
      <c r="F5" s="684"/>
      <c r="G5" s="685"/>
      <c r="H5" s="685"/>
      <c r="I5" s="686"/>
      <c r="J5" s="687"/>
      <c r="K5" s="684"/>
      <c r="L5" s="684"/>
      <c r="M5" s="684"/>
      <c r="N5" s="684"/>
      <c r="O5" s="684"/>
      <c r="P5" s="684"/>
      <c r="Q5" s="684"/>
      <c r="R5" s="684"/>
      <c r="S5" s="684"/>
      <c r="T5" s="684"/>
      <c r="U5" s="684"/>
      <c r="V5" s="688"/>
      <c r="W5" s="689"/>
      <c r="X5" s="684"/>
      <c r="Y5" s="684"/>
      <c r="Z5" s="684"/>
      <c r="AA5" s="684"/>
      <c r="AB5" s="684"/>
      <c r="AC5" s="684"/>
      <c r="AD5" s="685"/>
      <c r="AE5" s="684"/>
      <c r="AF5" s="684"/>
      <c r="AG5" s="684"/>
      <c r="AH5" s="684"/>
      <c r="AI5" s="690"/>
      <c r="AJ5" s="684"/>
      <c r="AK5" s="684"/>
      <c r="AL5" s="684"/>
      <c r="AM5" s="690"/>
    </row>
    <row r="6" spans="4:48" ht="18" x14ac:dyDescent="0.25">
      <c r="E6" s="818" t="s">
        <v>2685</v>
      </c>
      <c r="F6" s="819"/>
      <c r="G6" s="818"/>
      <c r="H6" s="818"/>
      <c r="I6" s="818"/>
      <c r="J6" s="818"/>
      <c r="K6" s="819"/>
      <c r="L6" s="819"/>
      <c r="M6" s="819"/>
      <c r="N6" s="819"/>
      <c r="O6" s="819"/>
      <c r="P6" s="819"/>
      <c r="Q6" s="819"/>
      <c r="R6" s="819"/>
      <c r="S6" s="819"/>
      <c r="T6" s="819"/>
      <c r="U6" s="819"/>
      <c r="V6" s="818"/>
      <c r="W6" s="818"/>
      <c r="X6" s="819"/>
      <c r="Y6" s="819"/>
      <c r="Z6" s="819"/>
      <c r="AA6" s="819"/>
      <c r="AB6" s="819"/>
      <c r="AC6" s="819"/>
      <c r="AD6" s="818"/>
      <c r="AE6" s="819"/>
      <c r="AF6" s="819"/>
      <c r="AG6" s="819"/>
      <c r="AH6" s="819"/>
      <c r="AI6" s="818"/>
      <c r="AJ6" s="819"/>
      <c r="AK6" s="819"/>
      <c r="AL6" s="819"/>
      <c r="AM6" s="818"/>
    </row>
    <row r="7" spans="4:48" x14ac:dyDescent="0.25">
      <c r="E7" s="691"/>
      <c r="F7" s="660"/>
      <c r="G7" s="675"/>
      <c r="H7" s="675"/>
      <c r="I7" s="692"/>
      <c r="J7" s="693"/>
      <c r="K7" s="694"/>
      <c r="L7" s="665"/>
      <c r="M7" s="666"/>
      <c r="N7" s="667"/>
      <c r="O7" s="668"/>
      <c r="P7" s="669"/>
      <c r="Q7" s="670"/>
      <c r="R7" s="670"/>
      <c r="S7" s="671"/>
      <c r="T7" s="668"/>
      <c r="U7" s="671"/>
      <c r="V7" s="695"/>
      <c r="W7" s="696"/>
      <c r="X7" s="671"/>
      <c r="Y7" s="674"/>
      <c r="Z7" s="675"/>
      <c r="AA7" s="675"/>
      <c r="AB7" s="676"/>
      <c r="AC7" s="676"/>
      <c r="AD7" s="675"/>
      <c r="AE7" s="677"/>
      <c r="AF7" s="678"/>
      <c r="AG7" s="679"/>
      <c r="AH7" s="680"/>
      <c r="AI7" s="674"/>
      <c r="AJ7" s="682"/>
      <c r="AK7" s="674"/>
      <c r="AL7" s="674"/>
      <c r="AM7" s="674"/>
    </row>
    <row r="8" spans="4:48" x14ac:dyDescent="0.25">
      <c r="K8" s="245"/>
    </row>
    <row r="9" spans="4:48" ht="38.25" x14ac:dyDescent="0.25">
      <c r="D9" s="299" t="s">
        <v>3044</v>
      </c>
      <c r="E9" s="299"/>
      <c r="F9" s="581" t="s">
        <v>20</v>
      </c>
      <c r="G9" s="581" t="s">
        <v>158</v>
      </c>
      <c r="H9" s="136" t="s">
        <v>0</v>
      </c>
      <c r="I9" s="581" t="s">
        <v>114</v>
      </c>
      <c r="J9" s="581" t="s">
        <v>1</v>
      </c>
      <c r="K9" s="581" t="s">
        <v>1524</v>
      </c>
      <c r="L9" s="581" t="s">
        <v>2531</v>
      </c>
      <c r="M9" s="581" t="s">
        <v>6</v>
      </c>
      <c r="N9" s="36" t="s">
        <v>157</v>
      </c>
      <c r="O9" s="32" t="s">
        <v>1466</v>
      </c>
      <c r="P9" s="32" t="s">
        <v>143</v>
      </c>
      <c r="Q9" s="287" t="s">
        <v>1476</v>
      </c>
      <c r="R9" s="32" t="s">
        <v>115</v>
      </c>
      <c r="S9" s="38" t="s">
        <v>116</v>
      </c>
      <c r="T9" s="581" t="s">
        <v>1462</v>
      </c>
      <c r="U9" s="581" t="s">
        <v>3</v>
      </c>
      <c r="V9" s="137" t="s">
        <v>2</v>
      </c>
      <c r="W9" s="300" t="s">
        <v>1482</v>
      </c>
      <c r="X9" s="38" t="s">
        <v>118</v>
      </c>
      <c r="Y9" s="39" t="s">
        <v>117</v>
      </c>
      <c r="Z9" s="581" t="s">
        <v>4</v>
      </c>
      <c r="AA9" s="581" t="s">
        <v>59</v>
      </c>
      <c r="AB9" s="581" t="s">
        <v>60</v>
      </c>
      <c r="AC9" s="581" t="s">
        <v>5</v>
      </c>
      <c r="AD9" s="288" t="s">
        <v>144</v>
      </c>
      <c r="AE9" s="581" t="s">
        <v>55</v>
      </c>
      <c r="AF9" s="40" t="s">
        <v>135</v>
      </c>
      <c r="AG9" s="32" t="s">
        <v>136</v>
      </c>
      <c r="AH9" s="39" t="s">
        <v>2437</v>
      </c>
      <c r="AI9" s="199" t="s">
        <v>2939</v>
      </c>
      <c r="AJ9" s="39" t="s">
        <v>2758</v>
      </c>
      <c r="AK9" s="39" t="s">
        <v>2759</v>
      </c>
      <c r="AL9" s="581" t="s">
        <v>93</v>
      </c>
      <c r="AM9" s="32" t="s">
        <v>14</v>
      </c>
      <c r="AN9" s="41" t="s">
        <v>15</v>
      </c>
      <c r="AO9" s="41" t="s">
        <v>9</v>
      </c>
      <c r="AP9" s="41" t="s">
        <v>90</v>
      </c>
      <c r="AQ9" s="38" t="s">
        <v>8</v>
      </c>
      <c r="AR9" s="581" t="s">
        <v>40</v>
      </c>
      <c r="AS9" s="581" t="s">
        <v>21</v>
      </c>
      <c r="AT9" s="38" t="s">
        <v>25</v>
      </c>
      <c r="AU9" s="398" t="s">
        <v>94</v>
      </c>
      <c r="AV9" s="42" t="s">
        <v>95</v>
      </c>
    </row>
    <row r="10" spans="4:48" ht="76.5" x14ac:dyDescent="0.25">
      <c r="D10" s="50" t="s">
        <v>2404</v>
      </c>
      <c r="E10" s="583">
        <f t="shared" ref="E10:E47" si="0">(V10)</f>
        <v>2</v>
      </c>
      <c r="F10" s="589" t="s">
        <v>2164</v>
      </c>
      <c r="G10" s="390" t="s">
        <v>2949</v>
      </c>
      <c r="H10" s="503" t="s">
        <v>1488</v>
      </c>
      <c r="I10" s="585">
        <v>42741</v>
      </c>
      <c r="J10" s="45" t="s">
        <v>1499</v>
      </c>
      <c r="K10" s="45" t="s">
        <v>1525</v>
      </c>
      <c r="L10" s="359" t="s">
        <v>2303</v>
      </c>
      <c r="M10" s="588" t="s">
        <v>2950</v>
      </c>
      <c r="N10" s="583">
        <v>17</v>
      </c>
      <c r="O10" s="47">
        <v>801615</v>
      </c>
      <c r="P10" s="588" t="s">
        <v>1479</v>
      </c>
      <c r="Q10" s="163">
        <v>48300000</v>
      </c>
      <c r="R10" s="589" t="s">
        <v>2951</v>
      </c>
      <c r="S10" s="551" t="s">
        <v>1487</v>
      </c>
      <c r="T10" s="393" t="s">
        <v>1480</v>
      </c>
      <c r="U10" s="394" t="s">
        <v>1481</v>
      </c>
      <c r="V10" s="191">
        <v>2</v>
      </c>
      <c r="W10" s="585">
        <v>42745</v>
      </c>
      <c r="X10" s="585">
        <v>42745</v>
      </c>
      <c r="Y10" s="399">
        <f>W10-X10</f>
        <v>0</v>
      </c>
      <c r="Z10" s="552" t="s">
        <v>1483</v>
      </c>
      <c r="AA10" s="552" t="s">
        <v>1484</v>
      </c>
      <c r="AB10" s="552" t="s">
        <v>1484</v>
      </c>
      <c r="AC10" s="552" t="s">
        <v>1500</v>
      </c>
      <c r="AD10" s="115">
        <v>1020751323</v>
      </c>
      <c r="AE10" s="402"/>
      <c r="AF10" s="586">
        <v>16517</v>
      </c>
      <c r="AG10" s="585">
        <v>42745</v>
      </c>
      <c r="AH10" s="50">
        <v>4200000</v>
      </c>
      <c r="AI10" s="88">
        <v>48300000</v>
      </c>
      <c r="AJ10" s="117"/>
      <c r="AK10" s="117"/>
      <c r="AL10" s="400">
        <f t="shared" ref="AL10:AL47" si="1">+AI10+AJ10</f>
        <v>48300000</v>
      </c>
      <c r="AM10" s="158" t="s">
        <v>22</v>
      </c>
      <c r="AN10" s="158" t="s">
        <v>67</v>
      </c>
      <c r="AO10" s="158" t="s">
        <v>67</v>
      </c>
      <c r="AP10" s="158" t="s">
        <v>67</v>
      </c>
      <c r="AQ10" s="585" t="s">
        <v>67</v>
      </c>
      <c r="AR10" s="585">
        <v>42746</v>
      </c>
      <c r="AS10" s="585">
        <v>43100</v>
      </c>
      <c r="AT10" s="401">
        <f t="shared" ref="AT10:AT36" si="2">AS10-AR10</f>
        <v>354</v>
      </c>
      <c r="AU10" s="588" t="s">
        <v>58</v>
      </c>
      <c r="AV10" s="291">
        <v>79572017</v>
      </c>
    </row>
    <row r="11" spans="4:48" ht="51" x14ac:dyDescent="0.25">
      <c r="D11" s="50" t="s">
        <v>2404</v>
      </c>
      <c r="E11" s="583">
        <f t="shared" si="0"/>
        <v>3</v>
      </c>
      <c r="F11" s="589" t="s">
        <v>2164</v>
      </c>
      <c r="G11" s="390" t="s">
        <v>2954</v>
      </c>
      <c r="H11" s="503" t="s">
        <v>1492</v>
      </c>
      <c r="I11" s="585">
        <v>42741</v>
      </c>
      <c r="J11" s="45" t="s">
        <v>1499</v>
      </c>
      <c r="K11" s="45" t="s">
        <v>1525</v>
      </c>
      <c r="L11" s="359" t="s">
        <v>2257</v>
      </c>
      <c r="M11" s="207" t="s">
        <v>2955</v>
      </c>
      <c r="N11" s="583">
        <v>23</v>
      </c>
      <c r="O11" s="47">
        <v>801615</v>
      </c>
      <c r="P11" s="588" t="s">
        <v>1910</v>
      </c>
      <c r="Q11" s="163">
        <v>38500000</v>
      </c>
      <c r="R11" s="589" t="s">
        <v>2956</v>
      </c>
      <c r="S11" s="551" t="s">
        <v>1487</v>
      </c>
      <c r="T11" s="393" t="s">
        <v>1480</v>
      </c>
      <c r="U11" s="394" t="s">
        <v>1481</v>
      </c>
      <c r="V11" s="191">
        <v>3</v>
      </c>
      <c r="W11" s="585">
        <v>42745</v>
      </c>
      <c r="X11" s="585">
        <v>42746</v>
      </c>
      <c r="Y11" s="399">
        <f>W11-X11</f>
        <v>-1</v>
      </c>
      <c r="Z11" s="552" t="s">
        <v>1483</v>
      </c>
      <c r="AA11" s="552" t="s">
        <v>1484</v>
      </c>
      <c r="AB11" s="552" t="s">
        <v>1484</v>
      </c>
      <c r="AC11" s="552" t="s">
        <v>1679</v>
      </c>
      <c r="AD11" s="115">
        <v>1049617134</v>
      </c>
      <c r="AE11" s="402"/>
      <c r="AF11" s="586">
        <v>16717</v>
      </c>
      <c r="AG11" s="585">
        <v>42745</v>
      </c>
      <c r="AH11" s="52">
        <v>3500000</v>
      </c>
      <c r="AI11" s="88">
        <v>38500000</v>
      </c>
      <c r="AJ11" s="117"/>
      <c r="AK11" s="117"/>
      <c r="AL11" s="400">
        <f t="shared" si="1"/>
        <v>38500000</v>
      </c>
      <c r="AM11" s="158" t="s">
        <v>22</v>
      </c>
      <c r="AN11" s="158" t="s">
        <v>67</v>
      </c>
      <c r="AO11" s="158" t="s">
        <v>67</v>
      </c>
      <c r="AP11" s="158" t="s">
        <v>67</v>
      </c>
      <c r="AQ11" s="585" t="s">
        <v>67</v>
      </c>
      <c r="AR11" s="585">
        <v>42746</v>
      </c>
      <c r="AS11" s="585">
        <v>43079</v>
      </c>
      <c r="AT11" s="401">
        <f t="shared" si="2"/>
        <v>333</v>
      </c>
      <c r="AU11" s="588" t="s">
        <v>41</v>
      </c>
      <c r="AV11" s="291">
        <v>24433491</v>
      </c>
    </row>
    <row r="12" spans="4:48" ht="89.25" x14ac:dyDescent="0.25">
      <c r="D12" s="50" t="s">
        <v>2404</v>
      </c>
      <c r="E12" s="583">
        <f t="shared" si="0"/>
        <v>4</v>
      </c>
      <c r="F12" s="589" t="s">
        <v>2164</v>
      </c>
      <c r="G12" s="390" t="s">
        <v>2952</v>
      </c>
      <c r="H12" s="503" t="s">
        <v>1496</v>
      </c>
      <c r="I12" s="585">
        <v>42745</v>
      </c>
      <c r="J12" s="45" t="s">
        <v>1499</v>
      </c>
      <c r="K12" s="45" t="s">
        <v>1525</v>
      </c>
      <c r="L12" s="359" t="s">
        <v>1743</v>
      </c>
      <c r="M12" s="207" t="s">
        <v>3082</v>
      </c>
      <c r="N12" s="583">
        <v>29</v>
      </c>
      <c r="O12" s="47">
        <v>801615</v>
      </c>
      <c r="P12" s="588" t="s">
        <v>1910</v>
      </c>
      <c r="Q12" s="163">
        <v>35000000</v>
      </c>
      <c r="R12" s="589" t="s">
        <v>2953</v>
      </c>
      <c r="S12" s="551" t="s">
        <v>1487</v>
      </c>
      <c r="T12" s="393" t="s">
        <v>1480</v>
      </c>
      <c r="U12" s="394" t="s">
        <v>1481</v>
      </c>
      <c r="V12" s="191">
        <v>4</v>
      </c>
      <c r="W12" s="585">
        <v>42746</v>
      </c>
      <c r="X12" s="585">
        <v>42746</v>
      </c>
      <c r="Y12" s="399">
        <f>W12-X12</f>
        <v>0</v>
      </c>
      <c r="Z12" s="552" t="s">
        <v>1483</v>
      </c>
      <c r="AA12" s="552" t="s">
        <v>1484</v>
      </c>
      <c r="AB12" s="552" t="s">
        <v>1484</v>
      </c>
      <c r="AC12" s="552" t="s">
        <v>1946</v>
      </c>
      <c r="AD12" s="115">
        <v>80138875</v>
      </c>
      <c r="AE12" s="402"/>
      <c r="AF12" s="586">
        <v>19117</v>
      </c>
      <c r="AG12" s="585">
        <v>42746</v>
      </c>
      <c r="AH12" s="52">
        <v>3500000</v>
      </c>
      <c r="AI12" s="88">
        <v>35000000</v>
      </c>
      <c r="AJ12" s="117"/>
      <c r="AK12" s="117"/>
      <c r="AL12" s="400">
        <f t="shared" si="1"/>
        <v>35000000</v>
      </c>
      <c r="AM12" s="158" t="s">
        <v>22</v>
      </c>
      <c r="AN12" s="158" t="s">
        <v>67</v>
      </c>
      <c r="AO12" s="158" t="s">
        <v>67</v>
      </c>
      <c r="AP12" s="158" t="s">
        <v>67</v>
      </c>
      <c r="AQ12" s="585" t="s">
        <v>67</v>
      </c>
      <c r="AR12" s="585">
        <v>42746</v>
      </c>
      <c r="AS12" s="585">
        <v>43049</v>
      </c>
      <c r="AT12" s="401">
        <f t="shared" si="2"/>
        <v>303</v>
      </c>
      <c r="AU12" s="588" t="s">
        <v>1465</v>
      </c>
      <c r="AV12" s="291">
        <v>52714111</v>
      </c>
    </row>
    <row r="13" spans="4:48" ht="63.75" x14ac:dyDescent="0.25">
      <c r="D13" s="50" t="s">
        <v>2404</v>
      </c>
      <c r="E13" s="583">
        <f t="shared" si="0"/>
        <v>5</v>
      </c>
      <c r="F13" s="589" t="s">
        <v>1609</v>
      </c>
      <c r="G13" s="390" t="s">
        <v>2965</v>
      </c>
      <c r="H13" s="503" t="s">
        <v>1495</v>
      </c>
      <c r="I13" s="585">
        <v>42745</v>
      </c>
      <c r="J13" s="45" t="s">
        <v>1499</v>
      </c>
      <c r="K13" s="45" t="s">
        <v>1525</v>
      </c>
      <c r="L13" s="359" t="s">
        <v>2257</v>
      </c>
      <c r="M13" s="207" t="s">
        <v>3083</v>
      </c>
      <c r="N13" s="583">
        <v>27</v>
      </c>
      <c r="O13" s="47">
        <v>801615</v>
      </c>
      <c r="P13" s="588" t="s">
        <v>1910</v>
      </c>
      <c r="Q13" s="163">
        <v>16000000</v>
      </c>
      <c r="R13" s="589" t="s">
        <v>2966</v>
      </c>
      <c r="S13" s="551" t="s">
        <v>1487</v>
      </c>
      <c r="T13" s="393" t="s">
        <v>1480</v>
      </c>
      <c r="U13" s="394" t="s">
        <v>1481</v>
      </c>
      <c r="V13" s="191">
        <v>5</v>
      </c>
      <c r="W13" s="585">
        <v>42746</v>
      </c>
      <c r="X13" s="585">
        <v>42746</v>
      </c>
      <c r="Y13" s="399"/>
      <c r="Z13" s="552" t="s">
        <v>1483</v>
      </c>
      <c r="AA13" s="552" t="s">
        <v>1484</v>
      </c>
      <c r="AB13" s="552" t="s">
        <v>1484</v>
      </c>
      <c r="AC13" s="552" t="s">
        <v>1485</v>
      </c>
      <c r="AD13" s="115">
        <v>39567488</v>
      </c>
      <c r="AE13" s="402"/>
      <c r="AF13" s="586">
        <v>18617</v>
      </c>
      <c r="AG13" s="585">
        <v>42746</v>
      </c>
      <c r="AH13" s="50">
        <v>4000000</v>
      </c>
      <c r="AI13" s="88">
        <v>16000000</v>
      </c>
      <c r="AJ13" s="117"/>
      <c r="AK13" s="117"/>
      <c r="AL13" s="400">
        <f t="shared" si="1"/>
        <v>16000000</v>
      </c>
      <c r="AM13" s="158" t="s">
        <v>22</v>
      </c>
      <c r="AN13" s="158" t="s">
        <v>67</v>
      </c>
      <c r="AO13" s="158" t="s">
        <v>67</v>
      </c>
      <c r="AP13" s="158" t="s">
        <v>67</v>
      </c>
      <c r="AQ13" s="585" t="s">
        <v>67</v>
      </c>
      <c r="AR13" s="585">
        <v>42746</v>
      </c>
      <c r="AS13" s="585">
        <v>42865</v>
      </c>
      <c r="AT13" s="401">
        <f t="shared" si="2"/>
        <v>119</v>
      </c>
      <c r="AU13" s="588" t="s">
        <v>41</v>
      </c>
      <c r="AV13" s="291">
        <v>24433491</v>
      </c>
    </row>
    <row r="14" spans="4:48" ht="89.25" x14ac:dyDescent="0.25">
      <c r="D14" s="50" t="s">
        <v>2404</v>
      </c>
      <c r="E14" s="583">
        <f t="shared" si="0"/>
        <v>6</v>
      </c>
      <c r="F14" s="589" t="s">
        <v>1609</v>
      </c>
      <c r="G14" s="390" t="s">
        <v>2961</v>
      </c>
      <c r="H14" s="503" t="s">
        <v>1493</v>
      </c>
      <c r="I14" s="585">
        <v>42745</v>
      </c>
      <c r="J14" s="45" t="s">
        <v>1499</v>
      </c>
      <c r="K14" s="45" t="s">
        <v>1525</v>
      </c>
      <c r="L14" s="359" t="s">
        <v>2257</v>
      </c>
      <c r="M14" s="207" t="s">
        <v>3084</v>
      </c>
      <c r="N14" s="583">
        <v>24</v>
      </c>
      <c r="O14" s="47">
        <v>801116</v>
      </c>
      <c r="P14" s="588" t="s">
        <v>1910</v>
      </c>
      <c r="Q14" s="163">
        <v>38500000</v>
      </c>
      <c r="R14" s="589" t="s">
        <v>2962</v>
      </c>
      <c r="S14" s="551" t="s">
        <v>1487</v>
      </c>
      <c r="T14" s="393" t="s">
        <v>1480</v>
      </c>
      <c r="U14" s="394" t="s">
        <v>1481</v>
      </c>
      <c r="V14" s="191">
        <v>6</v>
      </c>
      <c r="W14" s="585">
        <v>42747</v>
      </c>
      <c r="X14" s="585">
        <v>42747</v>
      </c>
      <c r="Y14" s="399"/>
      <c r="Z14" s="552" t="s">
        <v>1483</v>
      </c>
      <c r="AA14" s="552" t="s">
        <v>1484</v>
      </c>
      <c r="AB14" s="552" t="s">
        <v>1484</v>
      </c>
      <c r="AC14" s="552" t="s">
        <v>1737</v>
      </c>
      <c r="AD14" s="115">
        <v>3001080</v>
      </c>
      <c r="AE14" s="402"/>
      <c r="AF14" s="586">
        <v>19317</v>
      </c>
      <c r="AG14" s="585">
        <v>42747</v>
      </c>
      <c r="AH14" s="50">
        <v>3500000</v>
      </c>
      <c r="AI14" s="88">
        <v>38500000</v>
      </c>
      <c r="AJ14" s="117"/>
      <c r="AK14" s="117"/>
      <c r="AL14" s="400">
        <f t="shared" si="1"/>
        <v>38500000</v>
      </c>
      <c r="AM14" s="158" t="s">
        <v>22</v>
      </c>
      <c r="AN14" s="158" t="s">
        <v>67</v>
      </c>
      <c r="AO14" s="158" t="s">
        <v>67</v>
      </c>
      <c r="AP14" s="158" t="s">
        <v>67</v>
      </c>
      <c r="AQ14" s="585" t="s">
        <v>67</v>
      </c>
      <c r="AR14" s="585">
        <v>42747</v>
      </c>
      <c r="AS14" s="585">
        <v>43080</v>
      </c>
      <c r="AT14" s="401">
        <f t="shared" si="2"/>
        <v>333</v>
      </c>
      <c r="AU14" s="588" t="s">
        <v>2663</v>
      </c>
      <c r="AV14" s="291">
        <v>52363647</v>
      </c>
    </row>
    <row r="15" spans="4:48" ht="51" x14ac:dyDescent="0.25">
      <c r="D15" s="50" t="s">
        <v>2404</v>
      </c>
      <c r="E15" s="583">
        <f t="shared" si="0"/>
        <v>7</v>
      </c>
      <c r="F15" s="589" t="s">
        <v>1609</v>
      </c>
      <c r="G15" s="390" t="s">
        <v>2963</v>
      </c>
      <c r="H15" s="503" t="s">
        <v>1494</v>
      </c>
      <c r="I15" s="585">
        <v>42745</v>
      </c>
      <c r="J15" s="45" t="s">
        <v>1499</v>
      </c>
      <c r="K15" s="45" t="s">
        <v>1525</v>
      </c>
      <c r="L15" s="359" t="s">
        <v>1908</v>
      </c>
      <c r="M15" s="207" t="s">
        <v>3085</v>
      </c>
      <c r="N15" s="583">
        <v>22</v>
      </c>
      <c r="O15" s="47">
        <v>801615</v>
      </c>
      <c r="P15" s="588" t="s">
        <v>1910</v>
      </c>
      <c r="Q15" s="163">
        <v>40250000</v>
      </c>
      <c r="R15" s="589" t="s">
        <v>2964</v>
      </c>
      <c r="S15" s="551" t="s">
        <v>1487</v>
      </c>
      <c r="T15" s="393" t="s">
        <v>1480</v>
      </c>
      <c r="U15" s="394" t="s">
        <v>1481</v>
      </c>
      <c r="V15" s="191">
        <v>7</v>
      </c>
      <c r="W15" s="585">
        <v>42748</v>
      </c>
      <c r="X15" s="585">
        <v>42748</v>
      </c>
      <c r="Y15" s="399"/>
      <c r="Z15" s="552" t="s">
        <v>1483</v>
      </c>
      <c r="AA15" s="552" t="s">
        <v>1484</v>
      </c>
      <c r="AB15" s="552" t="s">
        <v>1484</v>
      </c>
      <c r="AC15" s="552" t="s">
        <v>42</v>
      </c>
      <c r="AD15" s="115">
        <v>93366585</v>
      </c>
      <c r="AE15" s="402"/>
      <c r="AF15" s="586">
        <v>19617</v>
      </c>
      <c r="AG15" s="585">
        <v>42748</v>
      </c>
      <c r="AH15" s="50">
        <v>3500000</v>
      </c>
      <c r="AI15" s="88">
        <v>40250000</v>
      </c>
      <c r="AJ15" s="117"/>
      <c r="AK15" s="117"/>
      <c r="AL15" s="400">
        <f t="shared" si="1"/>
        <v>40250000</v>
      </c>
      <c r="AM15" s="158" t="s">
        <v>22</v>
      </c>
      <c r="AN15" s="158" t="s">
        <v>67</v>
      </c>
      <c r="AO15" s="158" t="s">
        <v>67</v>
      </c>
      <c r="AP15" s="158" t="s">
        <v>67</v>
      </c>
      <c r="AQ15" s="585" t="s">
        <v>67</v>
      </c>
      <c r="AR15" s="585">
        <v>42748</v>
      </c>
      <c r="AS15" s="585">
        <v>43100</v>
      </c>
      <c r="AT15" s="401">
        <f t="shared" si="2"/>
        <v>352</v>
      </c>
      <c r="AU15" s="588" t="s">
        <v>58</v>
      </c>
      <c r="AV15" s="291">
        <v>79572017</v>
      </c>
    </row>
    <row r="16" spans="4:48" ht="76.5" x14ac:dyDescent="0.25">
      <c r="D16" s="50" t="s">
        <v>2404</v>
      </c>
      <c r="E16" s="583">
        <f t="shared" si="0"/>
        <v>8</v>
      </c>
      <c r="F16" s="589" t="s">
        <v>1609</v>
      </c>
      <c r="G16" s="390" t="s">
        <v>2969</v>
      </c>
      <c r="H16" s="503" t="s">
        <v>1965</v>
      </c>
      <c r="I16" s="585">
        <v>42747</v>
      </c>
      <c r="J16" s="45" t="s">
        <v>1499</v>
      </c>
      <c r="K16" s="45" t="s">
        <v>1525</v>
      </c>
      <c r="L16" s="359" t="s">
        <v>2257</v>
      </c>
      <c r="M16" s="207" t="s">
        <v>3086</v>
      </c>
      <c r="N16" s="583">
        <v>25</v>
      </c>
      <c r="O16" s="47">
        <v>801615</v>
      </c>
      <c r="P16" s="588" t="s">
        <v>1910</v>
      </c>
      <c r="Q16" s="163">
        <v>33000000</v>
      </c>
      <c r="R16" s="589" t="s">
        <v>2970</v>
      </c>
      <c r="S16" s="551" t="s">
        <v>1487</v>
      </c>
      <c r="T16" s="393" t="s">
        <v>1480</v>
      </c>
      <c r="U16" s="394" t="s">
        <v>1481</v>
      </c>
      <c r="V16" s="191">
        <v>8</v>
      </c>
      <c r="W16" s="585">
        <v>42748</v>
      </c>
      <c r="X16" s="585">
        <v>42748</v>
      </c>
      <c r="Y16" s="399"/>
      <c r="Z16" s="552" t="s">
        <v>1483</v>
      </c>
      <c r="AA16" s="552" t="s">
        <v>1484</v>
      </c>
      <c r="AB16" s="552" t="s">
        <v>1484</v>
      </c>
      <c r="AC16" s="552" t="s">
        <v>2129</v>
      </c>
      <c r="AD16" s="115">
        <v>33000000</v>
      </c>
      <c r="AE16" s="402"/>
      <c r="AF16" s="586">
        <v>19717</v>
      </c>
      <c r="AG16" s="585">
        <v>42748</v>
      </c>
      <c r="AH16" s="50">
        <v>3000000</v>
      </c>
      <c r="AI16" s="88">
        <v>33000000</v>
      </c>
      <c r="AJ16" s="117"/>
      <c r="AK16" s="117"/>
      <c r="AL16" s="400">
        <f t="shared" si="1"/>
        <v>33000000</v>
      </c>
      <c r="AM16" s="158" t="s">
        <v>22</v>
      </c>
      <c r="AN16" s="158" t="s">
        <v>67</v>
      </c>
      <c r="AO16" s="158" t="s">
        <v>67</v>
      </c>
      <c r="AP16" s="158" t="s">
        <v>67</v>
      </c>
      <c r="AQ16" s="585" t="s">
        <v>67</v>
      </c>
      <c r="AR16" s="585">
        <v>42748</v>
      </c>
      <c r="AS16" s="585">
        <v>43081</v>
      </c>
      <c r="AT16" s="401">
        <f t="shared" si="2"/>
        <v>333</v>
      </c>
      <c r="AU16" s="588" t="s">
        <v>2436</v>
      </c>
      <c r="AV16" s="56">
        <v>46680592</v>
      </c>
    </row>
    <row r="17" spans="1:107" ht="51" x14ac:dyDescent="0.25">
      <c r="D17" s="50" t="s">
        <v>2404</v>
      </c>
      <c r="E17" s="583">
        <f t="shared" si="0"/>
        <v>9</v>
      </c>
      <c r="F17" s="589" t="s">
        <v>1609</v>
      </c>
      <c r="G17" s="390" t="s">
        <v>2967</v>
      </c>
      <c r="H17" s="503" t="s">
        <v>1498</v>
      </c>
      <c r="I17" s="585">
        <v>42746</v>
      </c>
      <c r="J17" s="45" t="s">
        <v>1499</v>
      </c>
      <c r="K17" s="45" t="s">
        <v>1525</v>
      </c>
      <c r="L17" s="359" t="s">
        <v>212</v>
      </c>
      <c r="M17" s="207" t="s">
        <v>3087</v>
      </c>
      <c r="N17" s="583">
        <v>21</v>
      </c>
      <c r="O17" s="47">
        <v>801615</v>
      </c>
      <c r="P17" s="588" t="s">
        <v>1910</v>
      </c>
      <c r="Q17" s="163">
        <v>46200000</v>
      </c>
      <c r="R17" s="589" t="s">
        <v>2968</v>
      </c>
      <c r="S17" s="551" t="s">
        <v>1487</v>
      </c>
      <c r="T17" s="393" t="s">
        <v>1480</v>
      </c>
      <c r="U17" s="394" t="s">
        <v>1481</v>
      </c>
      <c r="V17" s="191">
        <v>9</v>
      </c>
      <c r="W17" s="585">
        <v>42748</v>
      </c>
      <c r="X17" s="585">
        <v>42748</v>
      </c>
      <c r="Y17" s="399"/>
      <c r="Z17" s="552" t="s">
        <v>1483</v>
      </c>
      <c r="AA17" s="552" t="s">
        <v>1484</v>
      </c>
      <c r="AB17" s="552" t="s">
        <v>1484</v>
      </c>
      <c r="AC17" s="552" t="s">
        <v>1932</v>
      </c>
      <c r="AD17" s="115">
        <v>79865008</v>
      </c>
      <c r="AE17" s="402"/>
      <c r="AF17" s="586">
        <v>20117</v>
      </c>
      <c r="AG17" s="585">
        <v>42748</v>
      </c>
      <c r="AH17" s="50">
        <v>4200000</v>
      </c>
      <c r="AI17" s="88">
        <v>46200000</v>
      </c>
      <c r="AJ17" s="117"/>
      <c r="AK17" s="117"/>
      <c r="AL17" s="400">
        <f t="shared" si="1"/>
        <v>46200000</v>
      </c>
      <c r="AM17" s="158" t="s">
        <v>22</v>
      </c>
      <c r="AN17" s="158" t="s">
        <v>67</v>
      </c>
      <c r="AO17" s="158" t="s">
        <v>67</v>
      </c>
      <c r="AP17" s="158" t="s">
        <v>67</v>
      </c>
      <c r="AQ17" s="585" t="s">
        <v>67</v>
      </c>
      <c r="AR17" s="585">
        <v>42751</v>
      </c>
      <c r="AS17" s="585">
        <v>43084</v>
      </c>
      <c r="AT17" s="401">
        <f t="shared" si="2"/>
        <v>333</v>
      </c>
      <c r="AU17" s="588" t="s">
        <v>96</v>
      </c>
      <c r="AV17" s="291">
        <v>94486941</v>
      </c>
    </row>
    <row r="18" spans="1:107" s="246" customFormat="1" ht="89.25" x14ac:dyDescent="0.25">
      <c r="A18" s="240"/>
      <c r="B18" s="190"/>
      <c r="C18" s="241"/>
      <c r="D18" s="431" t="s">
        <v>2404</v>
      </c>
      <c r="E18" s="414">
        <f t="shared" si="0"/>
        <v>10</v>
      </c>
      <c r="F18" s="418" t="s">
        <v>1610</v>
      </c>
      <c r="G18" s="432" t="s">
        <v>2936</v>
      </c>
      <c r="H18" s="502" t="s">
        <v>1497</v>
      </c>
      <c r="I18" s="415">
        <v>42740</v>
      </c>
      <c r="J18" s="433" t="s">
        <v>1499</v>
      </c>
      <c r="K18" s="433" t="s">
        <v>1525</v>
      </c>
      <c r="L18" s="434" t="s">
        <v>2257</v>
      </c>
      <c r="M18" s="435" t="s">
        <v>2937</v>
      </c>
      <c r="N18" s="414">
        <v>77</v>
      </c>
      <c r="O18" s="436">
        <v>801116</v>
      </c>
      <c r="P18" s="435" t="s">
        <v>1479</v>
      </c>
      <c r="Q18" s="481">
        <v>32000000</v>
      </c>
      <c r="R18" s="418" t="s">
        <v>2938</v>
      </c>
      <c r="S18" s="419" t="s">
        <v>1487</v>
      </c>
      <c r="T18" s="439" t="s">
        <v>1480</v>
      </c>
      <c r="U18" s="440" t="s">
        <v>1481</v>
      </c>
      <c r="V18" s="441">
        <v>10</v>
      </c>
      <c r="W18" s="415">
        <v>42748</v>
      </c>
      <c r="X18" s="415">
        <v>42748</v>
      </c>
      <c r="Y18" s="442">
        <f t="shared" ref="Y18:Y28" si="3">W18-X18</f>
        <v>0</v>
      </c>
      <c r="Z18" s="420" t="s">
        <v>1483</v>
      </c>
      <c r="AA18" s="420" t="s">
        <v>1484</v>
      </c>
      <c r="AB18" s="420" t="s">
        <v>1484</v>
      </c>
      <c r="AC18" s="420" t="s">
        <v>1508</v>
      </c>
      <c r="AD18" s="443">
        <v>1015435</v>
      </c>
      <c r="AE18" s="416"/>
      <c r="AF18" s="417">
        <v>20217</v>
      </c>
      <c r="AG18" s="415">
        <v>42748</v>
      </c>
      <c r="AH18" s="408">
        <v>4000000</v>
      </c>
      <c r="AI18" s="481">
        <v>32000000</v>
      </c>
      <c r="AJ18" s="444"/>
      <c r="AK18" s="444"/>
      <c r="AL18" s="445">
        <f t="shared" si="1"/>
        <v>32000000</v>
      </c>
      <c r="AM18" s="446" t="s">
        <v>22</v>
      </c>
      <c r="AN18" s="446" t="s">
        <v>67</v>
      </c>
      <c r="AO18" s="446" t="s">
        <v>67</v>
      </c>
      <c r="AP18" s="446" t="s">
        <v>67</v>
      </c>
      <c r="AQ18" s="415" t="s">
        <v>67</v>
      </c>
      <c r="AR18" s="415">
        <v>42748</v>
      </c>
      <c r="AS18" s="415">
        <v>42990</v>
      </c>
      <c r="AT18" s="447">
        <f t="shared" si="2"/>
        <v>242</v>
      </c>
      <c r="AU18" s="435" t="s">
        <v>678</v>
      </c>
      <c r="AV18" s="448">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83">
        <f t="shared" si="0"/>
        <v>11</v>
      </c>
      <c r="F19" s="589" t="s">
        <v>1610</v>
      </c>
      <c r="G19" s="390" t="s">
        <v>2943</v>
      </c>
      <c r="H19" s="503" t="s">
        <v>2944</v>
      </c>
      <c r="I19" s="585">
        <v>42747</v>
      </c>
      <c r="J19" s="45" t="s">
        <v>1499</v>
      </c>
      <c r="K19" s="45" t="s">
        <v>1525</v>
      </c>
      <c r="L19" s="359" t="s">
        <v>1908</v>
      </c>
      <c r="M19" s="588" t="s">
        <v>3088</v>
      </c>
      <c r="N19" s="583">
        <v>73</v>
      </c>
      <c r="O19" s="47">
        <v>801615</v>
      </c>
      <c r="P19" s="588" t="s">
        <v>1674</v>
      </c>
      <c r="Q19" s="163">
        <v>33000000</v>
      </c>
      <c r="R19" s="589" t="s">
        <v>2945</v>
      </c>
      <c r="S19" s="551" t="s">
        <v>1487</v>
      </c>
      <c r="T19" s="393" t="s">
        <v>1480</v>
      </c>
      <c r="U19" s="394" t="s">
        <v>1481</v>
      </c>
      <c r="V19" s="191">
        <v>11</v>
      </c>
      <c r="W19" s="585">
        <v>42748</v>
      </c>
      <c r="X19" s="585">
        <v>42751</v>
      </c>
      <c r="Y19" s="399">
        <f t="shared" si="3"/>
        <v>-3</v>
      </c>
      <c r="Z19" s="552" t="s">
        <v>1483</v>
      </c>
      <c r="AA19" s="552" t="s">
        <v>1484</v>
      </c>
      <c r="AB19" s="552" t="s">
        <v>1484</v>
      </c>
      <c r="AC19" s="552" t="s">
        <v>1701</v>
      </c>
      <c r="AD19" s="115">
        <v>1018450312</v>
      </c>
      <c r="AE19" s="402"/>
      <c r="AF19" s="586">
        <v>21917</v>
      </c>
      <c r="AG19" s="585">
        <v>42751</v>
      </c>
      <c r="AH19" s="408">
        <v>3300000</v>
      </c>
      <c r="AI19" s="163">
        <v>33000000</v>
      </c>
      <c r="AJ19" s="117"/>
      <c r="AK19" s="117"/>
      <c r="AL19" s="400">
        <f t="shared" si="1"/>
        <v>33000000</v>
      </c>
      <c r="AM19" s="158" t="s">
        <v>22</v>
      </c>
      <c r="AN19" s="158" t="s">
        <v>67</v>
      </c>
      <c r="AO19" s="158" t="s">
        <v>67</v>
      </c>
      <c r="AP19" s="158" t="s">
        <v>67</v>
      </c>
      <c r="AQ19" s="585" t="s">
        <v>67</v>
      </c>
      <c r="AR19" s="585">
        <v>42751</v>
      </c>
      <c r="AS19" s="585">
        <v>43054</v>
      </c>
      <c r="AT19" s="401">
        <f t="shared" si="2"/>
        <v>303</v>
      </c>
      <c r="AU19" s="588"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83">
        <f t="shared" si="0"/>
        <v>12</v>
      </c>
      <c r="F20" s="589" t="s">
        <v>1610</v>
      </c>
      <c r="G20" s="390" t="s">
        <v>2940</v>
      </c>
      <c r="H20" s="503" t="s">
        <v>2942</v>
      </c>
      <c r="I20" s="585">
        <v>42747</v>
      </c>
      <c r="J20" s="45" t="s">
        <v>1499</v>
      </c>
      <c r="K20" s="45" t="s">
        <v>1525</v>
      </c>
      <c r="L20" s="359" t="s">
        <v>1908</v>
      </c>
      <c r="M20" s="588" t="s">
        <v>3089</v>
      </c>
      <c r="N20" s="583">
        <v>74</v>
      </c>
      <c r="O20" s="47">
        <v>801615</v>
      </c>
      <c r="P20" s="588" t="s">
        <v>1674</v>
      </c>
      <c r="Q20" s="163">
        <v>50000000</v>
      </c>
      <c r="R20" s="589" t="s">
        <v>2941</v>
      </c>
      <c r="S20" s="551" t="s">
        <v>1487</v>
      </c>
      <c r="T20" s="393" t="s">
        <v>1480</v>
      </c>
      <c r="U20" s="394" t="s">
        <v>1481</v>
      </c>
      <c r="V20" s="191">
        <v>12</v>
      </c>
      <c r="W20" s="585">
        <v>42751</v>
      </c>
      <c r="X20" s="585">
        <v>42751</v>
      </c>
      <c r="Y20" s="399">
        <f t="shared" si="3"/>
        <v>0</v>
      </c>
      <c r="Z20" s="552" t="s">
        <v>1483</v>
      </c>
      <c r="AA20" s="552" t="s">
        <v>1484</v>
      </c>
      <c r="AB20" s="552" t="s">
        <v>1484</v>
      </c>
      <c r="AC20" s="552" t="s">
        <v>696</v>
      </c>
      <c r="AD20" s="115">
        <v>52258308</v>
      </c>
      <c r="AE20" s="402"/>
      <c r="AF20" s="586">
        <v>22817</v>
      </c>
      <c r="AG20" s="585">
        <v>42751</v>
      </c>
      <c r="AH20" s="408">
        <v>5000000</v>
      </c>
      <c r="AI20" s="163">
        <v>50000000</v>
      </c>
      <c r="AJ20" s="117"/>
      <c r="AK20" s="117"/>
      <c r="AL20" s="400">
        <f t="shared" si="1"/>
        <v>50000000</v>
      </c>
      <c r="AM20" s="158" t="s">
        <v>22</v>
      </c>
      <c r="AN20" s="158" t="s">
        <v>67</v>
      </c>
      <c r="AO20" s="158" t="s">
        <v>67</v>
      </c>
      <c r="AP20" s="158" t="s">
        <v>67</v>
      </c>
      <c r="AQ20" s="585" t="s">
        <v>67</v>
      </c>
      <c r="AR20" s="585">
        <v>42751</v>
      </c>
      <c r="AS20" s="585">
        <v>43054</v>
      </c>
      <c r="AT20" s="401">
        <f t="shared" si="2"/>
        <v>303</v>
      </c>
      <c r="AU20" s="588"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83">
        <f t="shared" si="0"/>
        <v>13</v>
      </c>
      <c r="F21" s="589" t="s">
        <v>1609</v>
      </c>
      <c r="G21" s="390" t="s">
        <v>2971</v>
      </c>
      <c r="H21" s="503" t="s">
        <v>2972</v>
      </c>
      <c r="I21" s="585">
        <v>42748</v>
      </c>
      <c r="J21" s="45" t="s">
        <v>1499</v>
      </c>
      <c r="K21" s="45" t="s">
        <v>1525</v>
      </c>
      <c r="L21" s="359" t="s">
        <v>2257</v>
      </c>
      <c r="M21" s="207" t="s">
        <v>2973</v>
      </c>
      <c r="N21" s="583">
        <v>34</v>
      </c>
      <c r="O21" s="47">
        <v>801615</v>
      </c>
      <c r="P21" s="588" t="s">
        <v>1910</v>
      </c>
      <c r="Q21" s="163">
        <v>28750000</v>
      </c>
      <c r="R21" s="589" t="s">
        <v>2974</v>
      </c>
      <c r="S21" s="551" t="s">
        <v>1487</v>
      </c>
      <c r="T21" s="393" t="s">
        <v>1480</v>
      </c>
      <c r="U21" s="394" t="s">
        <v>1481</v>
      </c>
      <c r="V21" s="191">
        <v>13</v>
      </c>
      <c r="W21" s="585">
        <v>42751</v>
      </c>
      <c r="X21" s="585">
        <v>42751</v>
      </c>
      <c r="Y21" s="399">
        <f t="shared" si="3"/>
        <v>0</v>
      </c>
      <c r="Z21" s="552" t="s">
        <v>1483</v>
      </c>
      <c r="AA21" s="552" t="s">
        <v>1484</v>
      </c>
      <c r="AB21" s="552" t="s">
        <v>1484</v>
      </c>
      <c r="AC21" s="552" t="s">
        <v>2163</v>
      </c>
      <c r="AD21" s="115">
        <v>1015409282</v>
      </c>
      <c r="AE21" s="402"/>
      <c r="AF21" s="586">
        <v>23517</v>
      </c>
      <c r="AG21" s="585">
        <v>42751</v>
      </c>
      <c r="AH21" s="50">
        <v>2500000</v>
      </c>
      <c r="AI21" s="88">
        <v>28750000</v>
      </c>
      <c r="AJ21" s="117"/>
      <c r="AK21" s="117"/>
      <c r="AL21" s="400">
        <f t="shared" si="1"/>
        <v>28750000</v>
      </c>
      <c r="AM21" s="158" t="s">
        <v>22</v>
      </c>
      <c r="AN21" s="158" t="s">
        <v>67</v>
      </c>
      <c r="AO21" s="158" t="s">
        <v>67</v>
      </c>
      <c r="AP21" s="158" t="s">
        <v>67</v>
      </c>
      <c r="AQ21" s="585" t="s">
        <v>67</v>
      </c>
      <c r="AR21" s="585">
        <v>42751</v>
      </c>
      <c r="AS21" s="585">
        <v>43084</v>
      </c>
      <c r="AT21" s="401">
        <f t="shared" si="2"/>
        <v>333</v>
      </c>
      <c r="AU21" s="588"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1" t="s">
        <v>2404</v>
      </c>
      <c r="E22" s="414">
        <f t="shared" si="0"/>
        <v>14</v>
      </c>
      <c r="F22" s="418" t="s">
        <v>1489</v>
      </c>
      <c r="G22" s="432" t="s">
        <v>2980</v>
      </c>
      <c r="H22" s="502" t="s">
        <v>2981</v>
      </c>
      <c r="I22" s="415">
        <v>42748</v>
      </c>
      <c r="J22" s="433" t="s">
        <v>1499</v>
      </c>
      <c r="K22" s="433" t="s">
        <v>1525</v>
      </c>
      <c r="L22" s="434" t="s">
        <v>2302</v>
      </c>
      <c r="M22" s="482" t="s">
        <v>3090</v>
      </c>
      <c r="N22" s="414">
        <v>79</v>
      </c>
      <c r="O22" s="436">
        <v>801615</v>
      </c>
      <c r="P22" s="435" t="s">
        <v>1910</v>
      </c>
      <c r="Q22" s="481">
        <v>24000000</v>
      </c>
      <c r="R22" s="418" t="s">
        <v>2982</v>
      </c>
      <c r="S22" s="419" t="s">
        <v>1487</v>
      </c>
      <c r="T22" s="439" t="s">
        <v>1480</v>
      </c>
      <c r="U22" s="440" t="s">
        <v>1481</v>
      </c>
      <c r="V22" s="441">
        <v>14</v>
      </c>
      <c r="W22" s="415">
        <v>42752</v>
      </c>
      <c r="X22" s="415">
        <v>42752</v>
      </c>
      <c r="Y22" s="442">
        <f t="shared" si="3"/>
        <v>0</v>
      </c>
      <c r="Z22" s="420" t="s">
        <v>1483</v>
      </c>
      <c r="AA22" s="420" t="s">
        <v>1484</v>
      </c>
      <c r="AB22" s="420" t="s">
        <v>1484</v>
      </c>
      <c r="AC22" s="420" t="s">
        <v>37</v>
      </c>
      <c r="AD22" s="443">
        <v>75035031</v>
      </c>
      <c r="AE22" s="416"/>
      <c r="AF22" s="417">
        <v>24417</v>
      </c>
      <c r="AG22" s="415">
        <v>42752</v>
      </c>
      <c r="AH22" s="52">
        <v>3000000</v>
      </c>
      <c r="AI22" s="438">
        <v>24000000</v>
      </c>
      <c r="AJ22" s="444"/>
      <c r="AK22" s="444"/>
      <c r="AL22" s="445">
        <f t="shared" si="1"/>
        <v>24000000</v>
      </c>
      <c r="AM22" s="446" t="s">
        <v>22</v>
      </c>
      <c r="AN22" s="446" t="s">
        <v>67</v>
      </c>
      <c r="AO22" s="446" t="s">
        <v>67</v>
      </c>
      <c r="AP22" s="446" t="s">
        <v>67</v>
      </c>
      <c r="AQ22" s="415" t="s">
        <v>67</v>
      </c>
      <c r="AR22" s="415">
        <v>42752</v>
      </c>
      <c r="AS22" s="415">
        <v>42994</v>
      </c>
      <c r="AT22" s="447">
        <f t="shared" si="2"/>
        <v>242</v>
      </c>
      <c r="AU22" s="435" t="s">
        <v>463</v>
      </c>
      <c r="AV22" s="448">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83">
        <f t="shared" si="0"/>
        <v>15</v>
      </c>
      <c r="F23" s="589" t="s">
        <v>2164</v>
      </c>
      <c r="G23" s="390" t="s">
        <v>2957</v>
      </c>
      <c r="H23" s="503" t="s">
        <v>2958</v>
      </c>
      <c r="I23" s="585">
        <v>42747</v>
      </c>
      <c r="J23" s="45" t="s">
        <v>1499</v>
      </c>
      <c r="K23" s="45" t="s">
        <v>1525</v>
      </c>
      <c r="L23" s="359" t="s">
        <v>2303</v>
      </c>
      <c r="M23" s="207" t="s">
        <v>2959</v>
      </c>
      <c r="N23" s="583">
        <v>20</v>
      </c>
      <c r="O23" s="47">
        <v>801615</v>
      </c>
      <c r="P23" s="588" t="s">
        <v>1910</v>
      </c>
      <c r="Q23" s="163">
        <v>3450000</v>
      </c>
      <c r="R23" s="589" t="s">
        <v>2960</v>
      </c>
      <c r="S23" s="551" t="s">
        <v>1487</v>
      </c>
      <c r="T23" s="393" t="s">
        <v>1480</v>
      </c>
      <c r="U23" s="394" t="s">
        <v>1481</v>
      </c>
      <c r="V23" s="191">
        <v>15</v>
      </c>
      <c r="W23" s="585">
        <v>42752</v>
      </c>
      <c r="X23" s="585">
        <v>42752</v>
      </c>
      <c r="Y23" s="399">
        <f t="shared" si="3"/>
        <v>0</v>
      </c>
      <c r="Z23" s="552" t="s">
        <v>1483</v>
      </c>
      <c r="AA23" s="552" t="s">
        <v>1484</v>
      </c>
      <c r="AB23" s="552" t="s">
        <v>1484</v>
      </c>
      <c r="AC23" s="552" t="s">
        <v>1512</v>
      </c>
      <c r="AD23" s="115">
        <v>1022097423</v>
      </c>
      <c r="AE23" s="402"/>
      <c r="AF23" s="586">
        <v>24517</v>
      </c>
      <c r="AG23" s="585">
        <v>42752</v>
      </c>
      <c r="AH23" s="52">
        <v>3000000</v>
      </c>
      <c r="AI23" s="88">
        <v>34500000</v>
      </c>
      <c r="AJ23" s="117"/>
      <c r="AK23" s="117"/>
      <c r="AL23" s="400">
        <f t="shared" si="1"/>
        <v>34500000</v>
      </c>
      <c r="AM23" s="158" t="s">
        <v>22</v>
      </c>
      <c r="AN23" s="158" t="s">
        <v>67</v>
      </c>
      <c r="AO23" s="158" t="s">
        <v>67</v>
      </c>
      <c r="AP23" s="158" t="s">
        <v>67</v>
      </c>
      <c r="AQ23" s="585" t="s">
        <v>67</v>
      </c>
      <c r="AR23" s="585">
        <v>42752</v>
      </c>
      <c r="AS23" s="585">
        <v>43100</v>
      </c>
      <c r="AT23" s="401">
        <f t="shared" si="2"/>
        <v>348</v>
      </c>
      <c r="AU23" s="588"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83">
        <f t="shared" si="0"/>
        <v>16</v>
      </c>
      <c r="F24" s="589" t="s">
        <v>1489</v>
      </c>
      <c r="G24" s="390" t="s">
        <v>2977</v>
      </c>
      <c r="H24" s="503" t="s">
        <v>2978</v>
      </c>
      <c r="I24" s="585">
        <v>42748</v>
      </c>
      <c r="J24" s="45" t="s">
        <v>1499</v>
      </c>
      <c r="K24" s="45" t="s">
        <v>1525</v>
      </c>
      <c r="L24" s="359" t="s">
        <v>2302</v>
      </c>
      <c r="M24" s="207" t="s">
        <v>3091</v>
      </c>
      <c r="N24" s="583">
        <v>78</v>
      </c>
      <c r="O24" s="47">
        <v>801615</v>
      </c>
      <c r="P24" s="588" t="s">
        <v>1910</v>
      </c>
      <c r="Q24" s="163">
        <v>36000000</v>
      </c>
      <c r="R24" s="589" t="s">
        <v>2979</v>
      </c>
      <c r="S24" s="551" t="s">
        <v>1487</v>
      </c>
      <c r="T24" s="393" t="s">
        <v>1480</v>
      </c>
      <c r="U24" s="394" t="s">
        <v>1481</v>
      </c>
      <c r="V24" s="191">
        <v>16</v>
      </c>
      <c r="W24" s="585">
        <v>42752</v>
      </c>
      <c r="X24" s="585">
        <v>42752</v>
      </c>
      <c r="Y24" s="399">
        <f t="shared" si="3"/>
        <v>0</v>
      </c>
      <c r="Z24" s="552" t="s">
        <v>1483</v>
      </c>
      <c r="AA24" s="552" t="s">
        <v>1484</v>
      </c>
      <c r="AB24" s="552" t="s">
        <v>1484</v>
      </c>
      <c r="AC24" s="552" t="s">
        <v>1516</v>
      </c>
      <c r="AD24" s="115">
        <v>14696934</v>
      </c>
      <c r="AE24" s="402"/>
      <c r="AF24" s="586">
        <v>24617</v>
      </c>
      <c r="AG24" s="585">
        <v>42752</v>
      </c>
      <c r="AH24" s="52">
        <v>4500000</v>
      </c>
      <c r="AI24" s="88">
        <v>36000000</v>
      </c>
      <c r="AJ24" s="117"/>
      <c r="AK24" s="117"/>
      <c r="AL24" s="400">
        <f t="shared" si="1"/>
        <v>36000000</v>
      </c>
      <c r="AM24" s="158" t="s">
        <v>22</v>
      </c>
      <c r="AN24" s="158" t="s">
        <v>67</v>
      </c>
      <c r="AO24" s="158" t="s">
        <v>67</v>
      </c>
      <c r="AP24" s="158" t="s">
        <v>67</v>
      </c>
      <c r="AQ24" s="585" t="s">
        <v>67</v>
      </c>
      <c r="AR24" s="585">
        <v>42752</v>
      </c>
      <c r="AS24" s="585">
        <v>42994</v>
      </c>
      <c r="AT24" s="401">
        <f t="shared" si="2"/>
        <v>242</v>
      </c>
      <c r="AU24" s="588"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83">
        <f t="shared" si="0"/>
        <v>17</v>
      </c>
      <c r="F25" s="589" t="s">
        <v>1489</v>
      </c>
      <c r="G25" s="390" t="s">
        <v>2983</v>
      </c>
      <c r="H25" s="503" t="s">
        <v>2984</v>
      </c>
      <c r="I25" s="585">
        <v>42751</v>
      </c>
      <c r="J25" s="45" t="s">
        <v>1499</v>
      </c>
      <c r="K25" s="45" t="s">
        <v>1525</v>
      </c>
      <c r="L25" s="359" t="s">
        <v>2257</v>
      </c>
      <c r="M25" s="207" t="s">
        <v>3092</v>
      </c>
      <c r="N25" s="583">
        <v>76</v>
      </c>
      <c r="O25" s="47">
        <v>801615</v>
      </c>
      <c r="P25" s="588" t="s">
        <v>1910</v>
      </c>
      <c r="Q25" s="163">
        <v>37800000</v>
      </c>
      <c r="R25" s="589" t="s">
        <v>2985</v>
      </c>
      <c r="S25" s="551" t="s">
        <v>1487</v>
      </c>
      <c r="T25" s="393" t="s">
        <v>1480</v>
      </c>
      <c r="U25" s="394" t="s">
        <v>1481</v>
      </c>
      <c r="V25" s="191">
        <v>17</v>
      </c>
      <c r="W25" s="585">
        <v>42753</v>
      </c>
      <c r="X25" s="585">
        <v>42753</v>
      </c>
      <c r="Y25" s="399">
        <f t="shared" si="3"/>
        <v>0</v>
      </c>
      <c r="Z25" s="552" t="s">
        <v>1483</v>
      </c>
      <c r="AA25" s="552" t="s">
        <v>1484</v>
      </c>
      <c r="AB25" s="552" t="s">
        <v>1484</v>
      </c>
      <c r="AC25" s="552" t="s">
        <v>26</v>
      </c>
      <c r="AD25" s="115">
        <v>5825755</v>
      </c>
      <c r="AE25" s="402"/>
      <c r="AF25" s="586">
        <v>26217</v>
      </c>
      <c r="AG25" s="585">
        <v>42753</v>
      </c>
      <c r="AH25" s="52">
        <v>3780000</v>
      </c>
      <c r="AI25" s="88">
        <v>37800000</v>
      </c>
      <c r="AJ25" s="117"/>
      <c r="AK25" s="117"/>
      <c r="AL25" s="400">
        <f t="shared" si="1"/>
        <v>37800000</v>
      </c>
      <c r="AM25" s="158" t="s">
        <v>22</v>
      </c>
      <c r="AN25" s="158" t="s">
        <v>67</v>
      </c>
      <c r="AO25" s="158" t="s">
        <v>67</v>
      </c>
      <c r="AP25" s="158" t="s">
        <v>67</v>
      </c>
      <c r="AQ25" s="585" t="s">
        <v>67</v>
      </c>
      <c r="AR25" s="585">
        <v>42753</v>
      </c>
      <c r="AS25" s="585">
        <v>43056</v>
      </c>
      <c r="AT25" s="401">
        <f t="shared" si="2"/>
        <v>303</v>
      </c>
      <c r="AU25" s="588"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0">
        <f t="shared" si="0"/>
        <v>18</v>
      </c>
      <c r="F26" s="589" t="s">
        <v>1609</v>
      </c>
      <c r="G26" s="390" t="s">
        <v>2975</v>
      </c>
      <c r="H26" s="503" t="s">
        <v>2976</v>
      </c>
      <c r="I26" s="585">
        <v>42752</v>
      </c>
      <c r="J26" s="45" t="s">
        <v>1499</v>
      </c>
      <c r="K26" s="45" t="s">
        <v>1525</v>
      </c>
      <c r="L26" s="359" t="s">
        <v>1908</v>
      </c>
      <c r="M26" s="207" t="s">
        <v>3093</v>
      </c>
      <c r="N26" s="583">
        <v>71</v>
      </c>
      <c r="O26" s="47">
        <v>801615</v>
      </c>
      <c r="P26" s="588" t="s">
        <v>1910</v>
      </c>
      <c r="Q26" s="163">
        <v>56000000</v>
      </c>
      <c r="R26" s="589" t="s">
        <v>2989</v>
      </c>
      <c r="S26" s="551" t="s">
        <v>1487</v>
      </c>
      <c r="T26" s="393" t="s">
        <v>1480</v>
      </c>
      <c r="U26" s="394" t="s">
        <v>1481</v>
      </c>
      <c r="V26" s="191">
        <v>18</v>
      </c>
      <c r="W26" s="585">
        <v>42755</v>
      </c>
      <c r="X26" s="585">
        <v>42755</v>
      </c>
      <c r="Y26" s="399"/>
      <c r="Z26" s="552" t="s">
        <v>1483</v>
      </c>
      <c r="AA26" s="552" t="s">
        <v>1484</v>
      </c>
      <c r="AB26" s="552" t="s">
        <v>1484</v>
      </c>
      <c r="AC26" s="552" t="s">
        <v>1632</v>
      </c>
      <c r="AD26" s="115">
        <v>77177212</v>
      </c>
      <c r="AE26" s="402"/>
      <c r="AF26" s="586">
        <v>26717</v>
      </c>
      <c r="AG26" s="585">
        <v>42755</v>
      </c>
      <c r="AH26" s="50">
        <v>7000000</v>
      </c>
      <c r="AI26" s="88">
        <v>56000000</v>
      </c>
      <c r="AJ26" s="117"/>
      <c r="AK26" s="117"/>
      <c r="AL26" s="400">
        <f t="shared" si="1"/>
        <v>56000000</v>
      </c>
      <c r="AM26" s="158" t="s">
        <v>22</v>
      </c>
      <c r="AN26" s="158" t="s">
        <v>67</v>
      </c>
      <c r="AO26" s="158" t="s">
        <v>67</v>
      </c>
      <c r="AP26" s="158" t="s">
        <v>67</v>
      </c>
      <c r="AQ26" s="585" t="s">
        <v>67</v>
      </c>
      <c r="AR26" s="585">
        <v>42755</v>
      </c>
      <c r="AS26" s="585">
        <v>43088</v>
      </c>
      <c r="AT26" s="401">
        <f t="shared" si="2"/>
        <v>333</v>
      </c>
      <c r="AU26" s="588"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1" t="s">
        <v>2404</v>
      </c>
      <c r="E27" s="414">
        <f t="shared" si="0"/>
        <v>19</v>
      </c>
      <c r="F27" s="418" t="s">
        <v>1489</v>
      </c>
      <c r="G27" s="432" t="s">
        <v>2986</v>
      </c>
      <c r="H27" s="502" t="s">
        <v>2987</v>
      </c>
      <c r="I27" s="415">
        <v>42753</v>
      </c>
      <c r="J27" s="433" t="s">
        <v>1499</v>
      </c>
      <c r="K27" s="433" t="s">
        <v>1525</v>
      </c>
      <c r="L27" s="434" t="s">
        <v>2498</v>
      </c>
      <c r="M27" s="482" t="s">
        <v>2988</v>
      </c>
      <c r="N27" s="414">
        <v>33</v>
      </c>
      <c r="O27" s="436">
        <v>801615</v>
      </c>
      <c r="P27" s="435" t="s">
        <v>1910</v>
      </c>
      <c r="Q27" s="481">
        <v>80500000</v>
      </c>
      <c r="R27" s="418" t="s">
        <v>2990</v>
      </c>
      <c r="S27" s="419" t="s">
        <v>2991</v>
      </c>
      <c r="T27" s="439" t="s">
        <v>1480</v>
      </c>
      <c r="U27" s="440" t="s">
        <v>1481</v>
      </c>
      <c r="V27" s="441">
        <v>19</v>
      </c>
      <c r="W27" s="415">
        <v>42758</v>
      </c>
      <c r="X27" s="483">
        <v>42758</v>
      </c>
      <c r="Y27" s="442">
        <f t="shared" si="3"/>
        <v>0</v>
      </c>
      <c r="Z27" s="420" t="s">
        <v>1483</v>
      </c>
      <c r="AA27" s="420" t="s">
        <v>1484</v>
      </c>
      <c r="AB27" s="420" t="s">
        <v>1484</v>
      </c>
      <c r="AC27" s="420" t="s">
        <v>2992</v>
      </c>
      <c r="AD27" s="443">
        <v>51994746</v>
      </c>
      <c r="AE27" s="416"/>
      <c r="AF27" s="417">
        <v>28517</v>
      </c>
      <c r="AG27" s="415">
        <v>42758</v>
      </c>
      <c r="AH27" s="52">
        <v>7000000</v>
      </c>
      <c r="AI27" s="438">
        <v>80500000</v>
      </c>
      <c r="AJ27" s="444"/>
      <c r="AK27" s="444"/>
      <c r="AL27" s="445">
        <f t="shared" si="1"/>
        <v>80500000</v>
      </c>
      <c r="AM27" s="446" t="s">
        <v>22</v>
      </c>
      <c r="AN27" s="446" t="s">
        <v>67</v>
      </c>
      <c r="AO27" s="446" t="s">
        <v>67</v>
      </c>
      <c r="AP27" s="446" t="s">
        <v>67</v>
      </c>
      <c r="AQ27" s="415" t="s">
        <v>67</v>
      </c>
      <c r="AR27" s="483"/>
      <c r="AS27" s="415">
        <v>43100</v>
      </c>
      <c r="AT27" s="447">
        <f t="shared" si="2"/>
        <v>43100</v>
      </c>
      <c r="AU27" s="435" t="s">
        <v>103</v>
      </c>
      <c r="AV27" s="484">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0" t="str">
        <f t="shared" si="0"/>
        <v>20</v>
      </c>
      <c r="F28" s="589" t="s">
        <v>2164</v>
      </c>
      <c r="G28" s="390" t="s">
        <v>3007</v>
      </c>
      <c r="H28" s="503" t="s">
        <v>3008</v>
      </c>
      <c r="I28" s="585">
        <v>42758</v>
      </c>
      <c r="J28" s="45" t="s">
        <v>1499</v>
      </c>
      <c r="K28" s="45" t="s">
        <v>1525</v>
      </c>
      <c r="L28" s="359" t="s">
        <v>2257</v>
      </c>
      <c r="M28" s="207" t="s">
        <v>3094</v>
      </c>
      <c r="N28" s="586">
        <v>35</v>
      </c>
      <c r="O28" s="47">
        <v>811115</v>
      </c>
      <c r="P28" s="552" t="s">
        <v>3004</v>
      </c>
      <c r="Q28" s="163">
        <v>5593181</v>
      </c>
      <c r="R28" s="589" t="s">
        <v>3010</v>
      </c>
      <c r="S28" s="551" t="s">
        <v>3011</v>
      </c>
      <c r="T28" s="393" t="s">
        <v>1480</v>
      </c>
      <c r="U28" s="394" t="s">
        <v>1481</v>
      </c>
      <c r="V28" s="192" t="s">
        <v>1535</v>
      </c>
      <c r="W28" s="585">
        <v>42760</v>
      </c>
      <c r="X28" s="585">
        <v>42760</v>
      </c>
      <c r="Y28" s="50">
        <f t="shared" si="3"/>
        <v>0</v>
      </c>
      <c r="Z28" s="552" t="s">
        <v>1483</v>
      </c>
      <c r="AA28" s="552" t="s">
        <v>1484</v>
      </c>
      <c r="AB28" s="552" t="s">
        <v>1484</v>
      </c>
      <c r="AC28" s="552" t="s">
        <v>1638</v>
      </c>
      <c r="AD28" s="115">
        <v>80201161</v>
      </c>
      <c r="AE28" s="402"/>
      <c r="AF28" s="586">
        <v>30517</v>
      </c>
      <c r="AG28" s="585">
        <v>42760</v>
      </c>
      <c r="AH28" s="88">
        <v>5593181</v>
      </c>
      <c r="AI28" s="163">
        <v>61525000</v>
      </c>
      <c r="AJ28" s="117"/>
      <c r="AK28" s="117"/>
      <c r="AL28" s="117">
        <f t="shared" si="1"/>
        <v>61525000</v>
      </c>
      <c r="AM28" s="158" t="s">
        <v>22</v>
      </c>
      <c r="AN28" s="158" t="s">
        <v>67</v>
      </c>
      <c r="AO28" s="158" t="s">
        <v>67</v>
      </c>
      <c r="AP28" s="158" t="s">
        <v>67</v>
      </c>
      <c r="AQ28" s="585" t="s">
        <v>67</v>
      </c>
      <c r="AR28" s="585">
        <v>42760</v>
      </c>
      <c r="AS28" s="585">
        <v>43093</v>
      </c>
      <c r="AT28" s="401">
        <f t="shared" si="2"/>
        <v>333</v>
      </c>
      <c r="AU28" s="552"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0" t="str">
        <f t="shared" si="0"/>
        <v>21</v>
      </c>
      <c r="F29" s="589" t="s">
        <v>2164</v>
      </c>
      <c r="G29" s="390" t="s">
        <v>3013</v>
      </c>
      <c r="H29" s="503" t="s">
        <v>3014</v>
      </c>
      <c r="I29" s="585">
        <v>42755</v>
      </c>
      <c r="J29" s="45" t="s">
        <v>1499</v>
      </c>
      <c r="K29" s="45" t="s">
        <v>1525</v>
      </c>
      <c r="L29" s="359" t="s">
        <v>2257</v>
      </c>
      <c r="M29" s="207" t="s">
        <v>3095</v>
      </c>
      <c r="N29" s="586">
        <v>36</v>
      </c>
      <c r="O29" s="47">
        <v>811500</v>
      </c>
      <c r="P29" s="552" t="s">
        <v>3004</v>
      </c>
      <c r="Q29" s="163">
        <v>61525000</v>
      </c>
      <c r="R29" s="589" t="s">
        <v>3015</v>
      </c>
      <c r="S29" s="551" t="s">
        <v>3011</v>
      </c>
      <c r="T29" s="393" t="s">
        <v>1480</v>
      </c>
      <c r="U29" s="394" t="s">
        <v>1481</v>
      </c>
      <c r="V29" s="192" t="s">
        <v>1536</v>
      </c>
      <c r="W29" s="585">
        <v>42761</v>
      </c>
      <c r="X29" s="585">
        <v>42761</v>
      </c>
      <c r="Y29" s="50"/>
      <c r="Z29" s="552" t="s">
        <v>1483</v>
      </c>
      <c r="AA29" s="552" t="s">
        <v>1484</v>
      </c>
      <c r="AB29" s="552" t="s">
        <v>1484</v>
      </c>
      <c r="AC29" s="552" t="s">
        <v>3016</v>
      </c>
      <c r="AD29" s="115">
        <v>51833082</v>
      </c>
      <c r="AE29" s="402"/>
      <c r="AF29" s="586">
        <v>36317</v>
      </c>
      <c r="AG29" s="585">
        <v>42761</v>
      </c>
      <c r="AH29" s="88">
        <v>5593181</v>
      </c>
      <c r="AI29" s="163">
        <v>61525000</v>
      </c>
      <c r="AJ29" s="117"/>
      <c r="AK29" s="117"/>
      <c r="AL29" s="117">
        <f t="shared" si="1"/>
        <v>61525000</v>
      </c>
      <c r="AM29" s="158" t="s">
        <v>22</v>
      </c>
      <c r="AN29" s="158" t="s">
        <v>67</v>
      </c>
      <c r="AO29" s="158" t="s">
        <v>67</v>
      </c>
      <c r="AP29" s="158" t="s">
        <v>67</v>
      </c>
      <c r="AQ29" s="585" t="s">
        <v>67</v>
      </c>
      <c r="AR29" s="585">
        <v>42761</v>
      </c>
      <c r="AS29" s="585">
        <v>43094</v>
      </c>
      <c r="AT29" s="29">
        <f t="shared" si="2"/>
        <v>333</v>
      </c>
      <c r="AU29" s="552"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60" t="s">
        <v>3029</v>
      </c>
      <c r="H30" s="561" t="s">
        <v>3030</v>
      </c>
      <c r="I30" s="139">
        <v>42760</v>
      </c>
      <c r="J30" s="555" t="s">
        <v>1499</v>
      </c>
      <c r="K30" s="555" t="s">
        <v>1525</v>
      </c>
      <c r="L30" s="140" t="s">
        <v>1743</v>
      </c>
      <c r="M30" s="140" t="s">
        <v>3031</v>
      </c>
      <c r="N30" s="153">
        <v>28</v>
      </c>
      <c r="O30" s="142">
        <v>801615</v>
      </c>
      <c r="P30" s="140" t="s">
        <v>1674</v>
      </c>
      <c r="Q30" s="562">
        <v>24840000</v>
      </c>
      <c r="R30" s="143" t="s">
        <v>3032</v>
      </c>
      <c r="S30" s="146" t="s">
        <v>1487</v>
      </c>
      <c r="T30" s="556" t="s">
        <v>1985</v>
      </c>
      <c r="U30" s="557"/>
      <c r="V30" s="194"/>
      <c r="W30" s="139"/>
      <c r="X30" s="139"/>
      <c r="Y30" s="128"/>
      <c r="Z30" s="140"/>
      <c r="AA30" s="140"/>
      <c r="AB30" s="140"/>
      <c r="AC30" s="140"/>
      <c r="AD30" s="173"/>
      <c r="AE30" s="132"/>
      <c r="AF30" s="153"/>
      <c r="AG30" s="139"/>
      <c r="AH30" s="154"/>
      <c r="AI30" s="164"/>
      <c r="AJ30" s="558"/>
      <c r="AK30" s="558"/>
      <c r="AL30" s="117">
        <f t="shared" si="1"/>
        <v>0</v>
      </c>
      <c r="AM30" s="159"/>
      <c r="AN30" s="159"/>
      <c r="AO30" s="159"/>
      <c r="AP30" s="159"/>
      <c r="AQ30" s="139"/>
      <c r="AR30" s="139"/>
      <c r="AS30" s="139"/>
      <c r="AT30" s="401">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0">
        <f t="shared" si="0"/>
        <v>57</v>
      </c>
      <c r="F31" s="589" t="s">
        <v>1609</v>
      </c>
      <c r="G31" s="390" t="s">
        <v>3053</v>
      </c>
      <c r="H31" s="503" t="s">
        <v>3054</v>
      </c>
      <c r="I31" s="585">
        <v>42765</v>
      </c>
      <c r="J31" s="45" t="s">
        <v>1499</v>
      </c>
      <c r="K31" s="45" t="s">
        <v>1525</v>
      </c>
      <c r="L31" s="552" t="s">
        <v>3055</v>
      </c>
      <c r="M31" s="496" t="s">
        <v>3056</v>
      </c>
      <c r="N31" s="586">
        <v>205</v>
      </c>
      <c r="O31" s="47">
        <v>811015</v>
      </c>
      <c r="P31" s="552" t="s">
        <v>3004</v>
      </c>
      <c r="Q31" s="163">
        <v>20000000</v>
      </c>
      <c r="R31" s="589" t="s">
        <v>3057</v>
      </c>
      <c r="S31" s="551" t="s">
        <v>1487</v>
      </c>
      <c r="T31" s="393" t="s">
        <v>1480</v>
      </c>
      <c r="U31" s="394" t="s">
        <v>1481</v>
      </c>
      <c r="V31" s="193">
        <v>57</v>
      </c>
      <c r="W31" s="585">
        <v>42809</v>
      </c>
      <c r="X31" s="585">
        <v>42809</v>
      </c>
      <c r="Y31" s="50"/>
      <c r="Z31" s="552" t="s">
        <v>1483</v>
      </c>
      <c r="AA31" s="552" t="s">
        <v>1484</v>
      </c>
      <c r="AB31" s="552" t="s">
        <v>1484</v>
      </c>
      <c r="AC31" s="552" t="s">
        <v>3392</v>
      </c>
      <c r="AD31" s="115" t="s">
        <v>3393</v>
      </c>
      <c r="AE31" s="402"/>
      <c r="AF31" s="586">
        <v>64617</v>
      </c>
      <c r="AG31" s="585">
        <v>42809</v>
      </c>
      <c r="AH31" s="88"/>
      <c r="AI31" s="163">
        <v>20000000</v>
      </c>
      <c r="AJ31" s="117"/>
      <c r="AK31" s="117"/>
      <c r="AL31" s="400">
        <f t="shared" si="1"/>
        <v>20000000</v>
      </c>
      <c r="AM31" s="158"/>
      <c r="AN31" s="158"/>
      <c r="AO31" s="158"/>
      <c r="AP31" s="158"/>
      <c r="AQ31" s="585"/>
      <c r="AR31" s="585">
        <v>42809</v>
      </c>
      <c r="AS31" s="585">
        <v>43100</v>
      </c>
      <c r="AT31" s="401">
        <f t="shared" si="2"/>
        <v>291</v>
      </c>
      <c r="AU31" s="552"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0">
        <f t="shared" si="0"/>
        <v>22</v>
      </c>
      <c r="F32" s="589" t="s">
        <v>1489</v>
      </c>
      <c r="G32" s="390" t="s">
        <v>3072</v>
      </c>
      <c r="H32" s="507" t="s">
        <v>3073</v>
      </c>
      <c r="I32" s="585">
        <v>42758</v>
      </c>
      <c r="J32" s="45" t="s">
        <v>1499</v>
      </c>
      <c r="K32" s="45" t="s">
        <v>1525</v>
      </c>
      <c r="L32" s="552" t="s">
        <v>3074</v>
      </c>
      <c r="M32" s="588" t="s">
        <v>3075</v>
      </c>
      <c r="N32" s="586">
        <v>18</v>
      </c>
      <c r="O32" s="47">
        <v>801615</v>
      </c>
      <c r="P32" s="588" t="s">
        <v>1674</v>
      </c>
      <c r="Q32" s="163">
        <v>48000000</v>
      </c>
      <c r="R32" s="589" t="s">
        <v>3076</v>
      </c>
      <c r="S32" s="551" t="s">
        <v>1487</v>
      </c>
      <c r="T32" s="393" t="s">
        <v>1480</v>
      </c>
      <c r="U32" s="394" t="s">
        <v>1481</v>
      </c>
      <c r="V32" s="193">
        <v>22</v>
      </c>
      <c r="W32" s="585">
        <v>42761</v>
      </c>
      <c r="X32" s="585">
        <v>42761</v>
      </c>
      <c r="Y32" s="50"/>
      <c r="Z32" s="552" t="s">
        <v>1483</v>
      </c>
      <c r="AA32" s="420" t="s">
        <v>1484</v>
      </c>
      <c r="AB32" s="420" t="s">
        <v>1484</v>
      </c>
      <c r="AC32" s="552" t="s">
        <v>3077</v>
      </c>
      <c r="AD32" s="115">
        <v>72220515</v>
      </c>
      <c r="AE32" s="402"/>
      <c r="AF32" s="586">
        <v>36217</v>
      </c>
      <c r="AG32" s="585">
        <v>42761</v>
      </c>
      <c r="AH32" s="88">
        <v>6000000</v>
      </c>
      <c r="AI32" s="163">
        <v>48000000</v>
      </c>
      <c r="AJ32" s="117"/>
      <c r="AK32" s="117"/>
      <c r="AL32" s="117">
        <f t="shared" si="1"/>
        <v>48000000</v>
      </c>
      <c r="AM32" s="158" t="s">
        <v>22</v>
      </c>
      <c r="AN32" s="158" t="s">
        <v>67</v>
      </c>
      <c r="AO32" s="158" t="s">
        <v>67</v>
      </c>
      <c r="AP32" s="158" t="s">
        <v>67</v>
      </c>
      <c r="AQ32" s="585" t="s">
        <v>67</v>
      </c>
      <c r="AR32" s="585">
        <v>42761</v>
      </c>
      <c r="AS32" s="585">
        <v>43003</v>
      </c>
      <c r="AT32" s="401">
        <f t="shared" si="2"/>
        <v>242</v>
      </c>
      <c r="AU32" s="552"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0">
        <f t="shared" si="0"/>
        <v>33</v>
      </c>
      <c r="F33" s="589" t="s">
        <v>2164</v>
      </c>
      <c r="G33" s="390" t="s">
        <v>3114</v>
      </c>
      <c r="H33" s="507" t="s">
        <v>3109</v>
      </c>
      <c r="I33" s="585">
        <v>42772</v>
      </c>
      <c r="J33" s="45" t="s">
        <v>1499</v>
      </c>
      <c r="K33" s="45" t="s">
        <v>1525</v>
      </c>
      <c r="L33" s="552" t="s">
        <v>3074</v>
      </c>
      <c r="M33" s="552" t="s">
        <v>3110</v>
      </c>
      <c r="N33" s="586">
        <v>75</v>
      </c>
      <c r="O33" s="47">
        <v>801615</v>
      </c>
      <c r="P33" s="588" t="s">
        <v>1674</v>
      </c>
      <c r="Q33" s="163">
        <v>70000000</v>
      </c>
      <c r="R33" s="589" t="s">
        <v>3111</v>
      </c>
      <c r="S33" s="551" t="s">
        <v>1487</v>
      </c>
      <c r="T33" s="393" t="s">
        <v>1480</v>
      </c>
      <c r="U33" s="394" t="s">
        <v>1481</v>
      </c>
      <c r="V33" s="193">
        <v>33</v>
      </c>
      <c r="W33" s="585">
        <v>42775</v>
      </c>
      <c r="X33" s="585">
        <v>42775</v>
      </c>
      <c r="Y33" s="50"/>
      <c r="Z33" s="552" t="s">
        <v>1483</v>
      </c>
      <c r="AA33" s="420" t="s">
        <v>1484</v>
      </c>
      <c r="AB33" s="420" t="s">
        <v>1484</v>
      </c>
      <c r="AC33" s="552" t="s">
        <v>3112</v>
      </c>
      <c r="AD33" s="115" t="s">
        <v>3113</v>
      </c>
      <c r="AE33" s="402"/>
      <c r="AF33" s="586">
        <v>43717</v>
      </c>
      <c r="AG33" s="585">
        <v>42775</v>
      </c>
      <c r="AH33" s="88">
        <v>7000000</v>
      </c>
      <c r="AI33" s="163">
        <v>70000000</v>
      </c>
      <c r="AJ33" s="88"/>
      <c r="AK33" s="88"/>
      <c r="AL33" s="117">
        <f t="shared" si="1"/>
        <v>70000000</v>
      </c>
      <c r="AM33" s="158" t="s">
        <v>22</v>
      </c>
      <c r="AN33" s="158" t="s">
        <v>67</v>
      </c>
      <c r="AO33" s="158" t="s">
        <v>67</v>
      </c>
      <c r="AP33" s="158" t="s">
        <v>67</v>
      </c>
      <c r="AQ33" s="585" t="s">
        <v>67</v>
      </c>
      <c r="AR33" s="585">
        <v>42775</v>
      </c>
      <c r="AS33" s="585">
        <v>43077</v>
      </c>
      <c r="AT33" s="401">
        <f t="shared" si="2"/>
        <v>302</v>
      </c>
      <c r="AU33" s="552"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0">
        <f t="shared" si="0"/>
        <v>32</v>
      </c>
      <c r="F34" s="589" t="s">
        <v>2164</v>
      </c>
      <c r="G34" s="390" t="s">
        <v>3116</v>
      </c>
      <c r="H34" s="507" t="s">
        <v>3117</v>
      </c>
      <c r="I34" s="585">
        <v>42772</v>
      </c>
      <c r="J34" s="45" t="s">
        <v>1499</v>
      </c>
      <c r="K34" s="45" t="s">
        <v>1525</v>
      </c>
      <c r="L34" s="552" t="s">
        <v>3074</v>
      </c>
      <c r="M34" s="552" t="s">
        <v>3118</v>
      </c>
      <c r="N34" s="586">
        <v>72</v>
      </c>
      <c r="O34" s="584">
        <v>801615</v>
      </c>
      <c r="P34" s="588" t="s">
        <v>1674</v>
      </c>
      <c r="Q34" s="163">
        <v>28000000</v>
      </c>
      <c r="R34" s="589" t="s">
        <v>3119</v>
      </c>
      <c r="S34" s="551" t="s">
        <v>1487</v>
      </c>
      <c r="T34" s="393" t="s">
        <v>1480</v>
      </c>
      <c r="U34" s="394" t="s">
        <v>1481</v>
      </c>
      <c r="V34" s="193">
        <v>32</v>
      </c>
      <c r="W34" s="585">
        <v>42775</v>
      </c>
      <c r="X34" s="585">
        <v>42775</v>
      </c>
      <c r="Y34" s="50"/>
      <c r="Z34" s="552" t="s">
        <v>1483</v>
      </c>
      <c r="AA34" s="420" t="s">
        <v>1484</v>
      </c>
      <c r="AB34" s="420" t="s">
        <v>1484</v>
      </c>
      <c r="AC34" s="552" t="s">
        <v>1684</v>
      </c>
      <c r="AD34" s="115">
        <v>79262899</v>
      </c>
      <c r="AE34" s="402"/>
      <c r="AF34" s="586">
        <v>43617</v>
      </c>
      <c r="AG34" s="585">
        <v>42775</v>
      </c>
      <c r="AH34" s="88">
        <v>3500000</v>
      </c>
      <c r="AI34" s="163">
        <v>28000000</v>
      </c>
      <c r="AJ34" s="117"/>
      <c r="AK34" s="117"/>
      <c r="AL34" s="117">
        <f t="shared" si="1"/>
        <v>28000000</v>
      </c>
      <c r="AM34" s="158" t="s">
        <v>22</v>
      </c>
      <c r="AN34" s="158" t="s">
        <v>67</v>
      </c>
      <c r="AO34" s="158" t="s">
        <v>67</v>
      </c>
      <c r="AP34" s="158" t="s">
        <v>67</v>
      </c>
      <c r="AQ34" s="585" t="s">
        <v>67</v>
      </c>
      <c r="AR34" s="585">
        <v>42775</v>
      </c>
      <c r="AS34" s="585">
        <v>43016</v>
      </c>
      <c r="AT34" s="401">
        <f t="shared" si="2"/>
        <v>241</v>
      </c>
      <c r="AU34" s="552"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0">
        <f t="shared" si="0"/>
        <v>46</v>
      </c>
      <c r="F35" s="589" t="s">
        <v>2164</v>
      </c>
      <c r="G35" s="390" t="s">
        <v>3125</v>
      </c>
      <c r="H35" s="507" t="s">
        <v>3219</v>
      </c>
      <c r="I35" s="585">
        <v>42775</v>
      </c>
      <c r="J35" s="45" t="s">
        <v>1499</v>
      </c>
      <c r="K35" s="45" t="s">
        <v>3126</v>
      </c>
      <c r="L35" s="552" t="s">
        <v>3127</v>
      </c>
      <c r="M35" s="552" t="s">
        <v>3128</v>
      </c>
      <c r="N35" s="586">
        <v>80</v>
      </c>
      <c r="O35" s="47">
        <v>801116</v>
      </c>
      <c r="P35" s="552" t="s">
        <v>3129</v>
      </c>
      <c r="Q35" s="163">
        <v>14000000</v>
      </c>
      <c r="R35" s="589" t="s">
        <v>3130</v>
      </c>
      <c r="S35" s="551" t="s">
        <v>1487</v>
      </c>
      <c r="T35" s="393" t="s">
        <v>1480</v>
      </c>
      <c r="U35" s="394" t="s">
        <v>1481</v>
      </c>
      <c r="V35" s="193">
        <v>46</v>
      </c>
      <c r="W35" s="585">
        <v>42794</v>
      </c>
      <c r="X35" s="585">
        <v>42794</v>
      </c>
      <c r="Y35" s="50"/>
      <c r="Z35" s="552" t="s">
        <v>3221</v>
      </c>
      <c r="AA35" s="552" t="s">
        <v>1484</v>
      </c>
      <c r="AB35" s="552" t="s">
        <v>1484</v>
      </c>
      <c r="AC35" s="552" t="s">
        <v>3267</v>
      </c>
      <c r="AD35" s="115">
        <v>51727720</v>
      </c>
      <c r="AE35" s="402"/>
      <c r="AF35" s="586">
        <v>57017</v>
      </c>
      <c r="AG35" s="585">
        <v>42794</v>
      </c>
      <c r="AH35" s="88">
        <v>1400000</v>
      </c>
      <c r="AI35" s="163">
        <v>14000000</v>
      </c>
      <c r="AJ35" s="117"/>
      <c r="AK35" s="117"/>
      <c r="AL35" s="117">
        <f t="shared" si="1"/>
        <v>14000000</v>
      </c>
      <c r="AM35" s="158" t="s">
        <v>22</v>
      </c>
      <c r="AN35" s="158" t="s">
        <v>67</v>
      </c>
      <c r="AO35" s="158" t="s">
        <v>67</v>
      </c>
      <c r="AP35" s="158" t="s">
        <v>67</v>
      </c>
      <c r="AQ35" s="585" t="s">
        <v>67</v>
      </c>
      <c r="AR35" s="585">
        <v>42794</v>
      </c>
      <c r="AS35" s="585">
        <v>43096</v>
      </c>
      <c r="AT35" s="401">
        <f t="shared" si="2"/>
        <v>302</v>
      </c>
      <c r="AU35" s="552"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0">
        <f t="shared" si="0"/>
        <v>52</v>
      </c>
      <c r="F36" s="589" t="s">
        <v>2164</v>
      </c>
      <c r="G36" s="390" t="s">
        <v>3134</v>
      </c>
      <c r="H36" s="507" t="s">
        <v>3131</v>
      </c>
      <c r="I36" s="585">
        <v>42779</v>
      </c>
      <c r="J36" s="45" t="s">
        <v>1499</v>
      </c>
      <c r="K36" s="45" t="s">
        <v>1525</v>
      </c>
      <c r="L36" s="552" t="s">
        <v>3133</v>
      </c>
      <c r="M36" s="552" t="s">
        <v>3132</v>
      </c>
      <c r="N36" s="586">
        <v>70</v>
      </c>
      <c r="O36" s="47">
        <v>801615</v>
      </c>
      <c r="P36" s="588" t="s">
        <v>1674</v>
      </c>
      <c r="Q36" s="163">
        <v>24000000</v>
      </c>
      <c r="R36" s="589" t="s">
        <v>3135</v>
      </c>
      <c r="S36" s="551" t="s">
        <v>1487</v>
      </c>
      <c r="T36" s="393" t="s">
        <v>1480</v>
      </c>
      <c r="U36" s="394" t="s">
        <v>1481</v>
      </c>
      <c r="V36" s="193">
        <v>52</v>
      </c>
      <c r="W36" s="585">
        <v>42800</v>
      </c>
      <c r="X36" s="585">
        <v>42800</v>
      </c>
      <c r="Y36" s="50"/>
      <c r="Z36" s="552" t="s">
        <v>3221</v>
      </c>
      <c r="AA36" s="552" t="s">
        <v>1484</v>
      </c>
      <c r="AB36" s="552" t="s">
        <v>1484</v>
      </c>
      <c r="AC36" s="552" t="s">
        <v>3268</v>
      </c>
      <c r="AD36" s="115">
        <v>1136883199</v>
      </c>
      <c r="AE36" s="402"/>
      <c r="AF36" s="586">
        <v>58917</v>
      </c>
      <c r="AG36" s="585">
        <v>42800</v>
      </c>
      <c r="AH36" s="88">
        <v>3000000</v>
      </c>
      <c r="AI36" s="163">
        <v>24000000</v>
      </c>
      <c r="AJ36" s="117"/>
      <c r="AK36" s="117"/>
      <c r="AL36" s="117">
        <f t="shared" si="1"/>
        <v>24000000</v>
      </c>
      <c r="AM36" s="158" t="s">
        <v>22</v>
      </c>
      <c r="AN36" s="158" t="s">
        <v>67</v>
      </c>
      <c r="AO36" s="158" t="s">
        <v>67</v>
      </c>
      <c r="AP36" s="158" t="s">
        <v>67</v>
      </c>
      <c r="AQ36" s="585" t="s">
        <v>67</v>
      </c>
      <c r="AR36" s="585">
        <v>42800</v>
      </c>
      <c r="AS36" s="585">
        <v>43041</v>
      </c>
      <c r="AT36" s="401">
        <f t="shared" si="2"/>
        <v>241</v>
      </c>
      <c r="AU36" s="552"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0">
        <f t="shared" si="0"/>
        <v>29</v>
      </c>
      <c r="F37" s="589" t="s">
        <v>1609</v>
      </c>
      <c r="G37" s="390" t="s">
        <v>3139</v>
      </c>
      <c r="H37" s="507" t="s">
        <v>3140</v>
      </c>
      <c r="I37" s="585">
        <v>42767</v>
      </c>
      <c r="J37" s="45" t="s">
        <v>1499</v>
      </c>
      <c r="K37" s="45" t="s">
        <v>1525</v>
      </c>
      <c r="L37" s="359" t="s">
        <v>1908</v>
      </c>
      <c r="M37" s="497" t="s">
        <v>3141</v>
      </c>
      <c r="N37" s="583">
        <v>69</v>
      </c>
      <c r="O37" s="47">
        <v>801615</v>
      </c>
      <c r="P37" s="588" t="s">
        <v>1910</v>
      </c>
      <c r="Q37" s="163">
        <v>36000000</v>
      </c>
      <c r="R37" s="589" t="s">
        <v>3142</v>
      </c>
      <c r="S37" s="551" t="s">
        <v>1487</v>
      </c>
      <c r="T37" s="393" t="s">
        <v>1480</v>
      </c>
      <c r="U37" s="394" t="s">
        <v>1481</v>
      </c>
      <c r="V37" s="193">
        <v>29</v>
      </c>
      <c r="W37" s="585">
        <v>42773</v>
      </c>
      <c r="X37" s="585">
        <v>42773</v>
      </c>
      <c r="Y37" s="50"/>
      <c r="Z37" s="552" t="s">
        <v>1483</v>
      </c>
      <c r="AA37" s="552" t="s">
        <v>1484</v>
      </c>
      <c r="AB37" s="552" t="s">
        <v>1484</v>
      </c>
      <c r="AC37" s="552" t="s">
        <v>1781</v>
      </c>
      <c r="AD37" s="115">
        <v>51573271</v>
      </c>
      <c r="AE37" s="402"/>
      <c r="AF37" s="586">
        <v>42617</v>
      </c>
      <c r="AG37" s="585">
        <v>42773</v>
      </c>
      <c r="AH37" s="88">
        <v>6000000</v>
      </c>
      <c r="AI37" s="88">
        <v>36000000</v>
      </c>
      <c r="AJ37" s="117"/>
      <c r="AK37" s="117"/>
      <c r="AL37" s="400">
        <f t="shared" si="1"/>
        <v>36000000</v>
      </c>
      <c r="AM37" s="158" t="s">
        <v>22</v>
      </c>
      <c r="AN37" s="158" t="s">
        <v>67</v>
      </c>
      <c r="AO37" s="158" t="s">
        <v>67</v>
      </c>
      <c r="AP37" s="158" t="s">
        <v>67</v>
      </c>
      <c r="AQ37" s="585" t="s">
        <v>67</v>
      </c>
      <c r="AR37" s="585">
        <v>42773</v>
      </c>
      <c r="AS37" s="585">
        <v>42953</v>
      </c>
      <c r="AT37" s="401">
        <f>AS37-AR37</f>
        <v>180</v>
      </c>
      <c r="AU37" s="588"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83">
        <f t="shared" si="0"/>
        <v>38</v>
      </c>
      <c r="F38" s="589" t="s">
        <v>1489</v>
      </c>
      <c r="G38" s="577" t="s">
        <v>3159</v>
      </c>
      <c r="H38" s="507" t="s">
        <v>3160</v>
      </c>
      <c r="I38" s="585">
        <v>42774</v>
      </c>
      <c r="J38" s="45" t="s">
        <v>1499</v>
      </c>
      <c r="K38" s="45" t="s">
        <v>1525</v>
      </c>
      <c r="L38" s="552" t="s">
        <v>2303</v>
      </c>
      <c r="M38" s="588" t="s">
        <v>3161</v>
      </c>
      <c r="N38" s="583">
        <v>19</v>
      </c>
      <c r="O38" s="47">
        <v>801615</v>
      </c>
      <c r="P38" s="588" t="s">
        <v>1674</v>
      </c>
      <c r="Q38" s="163">
        <v>40000000</v>
      </c>
      <c r="R38" s="589" t="s">
        <v>3162</v>
      </c>
      <c r="S38" s="551" t="s">
        <v>1487</v>
      </c>
      <c r="T38" s="393" t="s">
        <v>1480</v>
      </c>
      <c r="U38" s="394" t="s">
        <v>1481</v>
      </c>
      <c r="V38" s="193">
        <v>38</v>
      </c>
      <c r="W38" s="585">
        <v>42787</v>
      </c>
      <c r="X38" s="585">
        <v>42787</v>
      </c>
      <c r="Y38" s="50"/>
      <c r="Z38" s="552" t="s">
        <v>1483</v>
      </c>
      <c r="AA38" s="552" t="s">
        <v>1484</v>
      </c>
      <c r="AB38" s="552" t="s">
        <v>1484</v>
      </c>
      <c r="AC38" s="552" t="s">
        <v>3406</v>
      </c>
      <c r="AD38" s="115">
        <v>24348352</v>
      </c>
      <c r="AE38" s="402"/>
      <c r="AF38" s="586">
        <v>53317</v>
      </c>
      <c r="AG38" s="585">
        <v>42787</v>
      </c>
      <c r="AH38" s="88"/>
      <c r="AI38" s="163">
        <v>40000000</v>
      </c>
      <c r="AJ38" s="117"/>
      <c r="AK38" s="117"/>
      <c r="AL38" s="117">
        <f t="shared" si="1"/>
        <v>40000000</v>
      </c>
      <c r="AM38" s="158"/>
      <c r="AN38" s="158"/>
      <c r="AO38" s="158"/>
      <c r="AP38" s="158"/>
      <c r="AQ38" s="585"/>
      <c r="AR38" s="585">
        <v>42787</v>
      </c>
      <c r="AS38" s="585">
        <v>43100</v>
      </c>
      <c r="AT38" s="401">
        <f t="shared" ref="AT38:AT47" si="4">AS38-AR38</f>
        <v>313</v>
      </c>
      <c r="AU38" s="552"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83">
        <f t="shared" si="0"/>
        <v>0</v>
      </c>
      <c r="F39" s="589" t="s">
        <v>1489</v>
      </c>
      <c r="G39" s="577" t="s">
        <v>3185</v>
      </c>
      <c r="H39" s="507" t="s">
        <v>3186</v>
      </c>
      <c r="I39" s="585">
        <v>42782</v>
      </c>
      <c r="J39" s="45" t="s">
        <v>1499</v>
      </c>
      <c r="K39" s="45" t="s">
        <v>1525</v>
      </c>
      <c r="L39" s="552" t="s">
        <v>1743</v>
      </c>
      <c r="M39" s="552" t="s">
        <v>3187</v>
      </c>
      <c r="N39" s="583">
        <v>99</v>
      </c>
      <c r="O39" s="47">
        <v>861017</v>
      </c>
      <c r="P39" s="28" t="s">
        <v>3188</v>
      </c>
      <c r="Q39" s="163">
        <v>12000000</v>
      </c>
      <c r="R39" s="589" t="s">
        <v>3189</v>
      </c>
      <c r="S39" s="551" t="s">
        <v>1863</v>
      </c>
      <c r="T39" s="393"/>
      <c r="U39" s="394"/>
      <c r="V39" s="193"/>
      <c r="W39" s="585"/>
      <c r="X39" s="585"/>
      <c r="Y39" s="50"/>
      <c r="Z39" s="552"/>
      <c r="AA39" s="552"/>
      <c r="AB39" s="552"/>
      <c r="AC39" s="552"/>
      <c r="AD39" s="115"/>
      <c r="AE39" s="402"/>
      <c r="AF39" s="586"/>
      <c r="AG39" s="585"/>
      <c r="AH39" s="88"/>
      <c r="AI39" s="163"/>
      <c r="AJ39" s="117"/>
      <c r="AK39" s="117"/>
      <c r="AL39" s="117">
        <f t="shared" si="1"/>
        <v>0</v>
      </c>
      <c r="AM39" s="158"/>
      <c r="AN39" s="158"/>
      <c r="AO39" s="158"/>
      <c r="AP39" s="158"/>
      <c r="AQ39" s="585"/>
      <c r="AR39" s="585"/>
      <c r="AS39" s="585"/>
      <c r="AT39" s="401">
        <f t="shared" si="4"/>
        <v>0</v>
      </c>
      <c r="AU39" s="552"/>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83">
        <f t="shared" si="0"/>
        <v>44</v>
      </c>
      <c r="F40" s="589" t="s">
        <v>1610</v>
      </c>
      <c r="G40" s="390" t="s">
        <v>3208</v>
      </c>
      <c r="H40" s="507" t="s">
        <v>3209</v>
      </c>
      <c r="I40" s="585">
        <v>42781</v>
      </c>
      <c r="J40" s="45" t="s">
        <v>1499</v>
      </c>
      <c r="K40" s="45" t="s">
        <v>1525</v>
      </c>
      <c r="L40" s="332" t="s">
        <v>212</v>
      </c>
      <c r="M40" s="552" t="s">
        <v>3210</v>
      </c>
      <c r="N40" s="586">
        <v>127</v>
      </c>
      <c r="O40" s="47">
        <v>831217</v>
      </c>
      <c r="P40" s="28" t="s">
        <v>3211</v>
      </c>
      <c r="Q40" s="163">
        <v>48700000</v>
      </c>
      <c r="R40" s="589" t="s">
        <v>3212</v>
      </c>
      <c r="S40" s="551" t="s">
        <v>1758</v>
      </c>
      <c r="T40" s="393" t="s">
        <v>1480</v>
      </c>
      <c r="U40" s="394" t="s">
        <v>1481</v>
      </c>
      <c r="V40" s="193">
        <v>44</v>
      </c>
      <c r="W40" s="585">
        <v>42793</v>
      </c>
      <c r="X40" s="585">
        <v>42793</v>
      </c>
      <c r="Y40" s="50"/>
      <c r="Z40" s="552" t="s">
        <v>3221</v>
      </c>
      <c r="AA40" s="552" t="s">
        <v>1484</v>
      </c>
      <c r="AB40" s="552" t="s">
        <v>1484</v>
      </c>
      <c r="AC40" s="552" t="s">
        <v>2055</v>
      </c>
      <c r="AD40" s="115" t="s">
        <v>3288</v>
      </c>
      <c r="AE40" s="402"/>
      <c r="AF40" s="586">
        <v>56317</v>
      </c>
      <c r="AG40" s="585">
        <v>42793</v>
      </c>
      <c r="AH40" s="88">
        <v>5080600</v>
      </c>
      <c r="AI40" s="163">
        <v>48700000</v>
      </c>
      <c r="AJ40" s="117"/>
      <c r="AK40" s="117"/>
      <c r="AL40" s="117">
        <f t="shared" si="1"/>
        <v>48700000</v>
      </c>
      <c r="AM40" s="158" t="s">
        <v>22</v>
      </c>
      <c r="AN40" s="158" t="s">
        <v>67</v>
      </c>
      <c r="AO40" s="158" t="s">
        <v>67</v>
      </c>
      <c r="AP40" s="158" t="s">
        <v>67</v>
      </c>
      <c r="AQ40" s="585" t="s">
        <v>67</v>
      </c>
      <c r="AR40" s="585">
        <v>42793</v>
      </c>
      <c r="AS40" s="585">
        <v>43084</v>
      </c>
      <c r="AT40" s="401">
        <f t="shared" si="4"/>
        <v>291</v>
      </c>
      <c r="AU40" s="552"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83">
        <f t="shared" si="0"/>
        <v>0</v>
      </c>
      <c r="F41" s="589" t="s">
        <v>2164</v>
      </c>
      <c r="G41" s="390" t="s">
        <v>3242</v>
      </c>
      <c r="H41" s="507" t="s">
        <v>3243</v>
      </c>
      <c r="I41" s="585">
        <v>42794</v>
      </c>
      <c r="J41" s="45" t="s">
        <v>1499</v>
      </c>
      <c r="K41" s="45" t="s">
        <v>1525</v>
      </c>
      <c r="L41" s="552" t="s">
        <v>3127</v>
      </c>
      <c r="M41" s="552" t="s">
        <v>3428</v>
      </c>
      <c r="N41" s="583">
        <v>211</v>
      </c>
      <c r="O41" s="47">
        <v>861116</v>
      </c>
      <c r="P41" s="552" t="s">
        <v>3244</v>
      </c>
      <c r="Q41" s="163">
        <v>30000000</v>
      </c>
      <c r="R41" s="589" t="s">
        <v>3245</v>
      </c>
      <c r="S41" s="551" t="s">
        <v>3246</v>
      </c>
      <c r="T41" s="393"/>
      <c r="U41" s="394"/>
      <c r="V41" s="193"/>
      <c r="W41" s="585"/>
      <c r="X41" s="585"/>
      <c r="Y41" s="50"/>
      <c r="Z41" s="552"/>
      <c r="AA41" s="552"/>
      <c r="AB41" s="552"/>
      <c r="AC41" s="552"/>
      <c r="AD41" s="330"/>
      <c r="AE41" s="402"/>
      <c r="AF41" s="586"/>
      <c r="AG41" s="585"/>
      <c r="AH41" s="88"/>
      <c r="AI41" s="163"/>
      <c r="AJ41" s="117"/>
      <c r="AK41" s="117"/>
      <c r="AL41" s="117">
        <f t="shared" si="1"/>
        <v>0</v>
      </c>
      <c r="AM41" s="158"/>
      <c r="AN41" s="158"/>
      <c r="AO41" s="158"/>
      <c r="AP41" s="158"/>
      <c r="AQ41" s="585"/>
      <c r="AR41" s="585"/>
      <c r="AS41" s="585"/>
      <c r="AT41" s="401">
        <f t="shared" si="4"/>
        <v>0</v>
      </c>
      <c r="AU41" s="552"/>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83">
        <f t="shared" si="0"/>
        <v>49</v>
      </c>
      <c r="F42" s="589" t="s">
        <v>2164</v>
      </c>
      <c r="G42" s="390" t="s">
        <v>3247</v>
      </c>
      <c r="H42" s="507" t="s">
        <v>3248</v>
      </c>
      <c r="I42" s="585">
        <v>42790</v>
      </c>
      <c r="J42" s="45" t="s">
        <v>1499</v>
      </c>
      <c r="K42" s="45" t="s">
        <v>3126</v>
      </c>
      <c r="L42" s="552" t="s">
        <v>3127</v>
      </c>
      <c r="M42" s="552" t="s">
        <v>3249</v>
      </c>
      <c r="N42" s="583">
        <v>213</v>
      </c>
      <c r="O42" s="47">
        <v>801615</v>
      </c>
      <c r="P42" s="588" t="s">
        <v>1674</v>
      </c>
      <c r="Q42" s="163">
        <v>22680000</v>
      </c>
      <c r="R42" s="589" t="s">
        <v>3032</v>
      </c>
      <c r="S42" s="551" t="s">
        <v>1487</v>
      </c>
      <c r="T42" s="393" t="s">
        <v>1480</v>
      </c>
      <c r="U42" s="394" t="s">
        <v>1481</v>
      </c>
      <c r="V42" s="193">
        <v>49</v>
      </c>
      <c r="W42" s="585">
        <v>42795</v>
      </c>
      <c r="X42" s="585">
        <v>42800</v>
      </c>
      <c r="Y42" s="50"/>
      <c r="Z42" s="552" t="s">
        <v>3221</v>
      </c>
      <c r="AA42" s="552" t="s">
        <v>1484</v>
      </c>
      <c r="AB42" s="552" t="s">
        <v>1484</v>
      </c>
      <c r="AC42" s="552" t="s">
        <v>3289</v>
      </c>
      <c r="AD42" s="330">
        <v>52933875</v>
      </c>
      <c r="AE42" s="402"/>
      <c r="AF42" s="586">
        <v>57317</v>
      </c>
      <c r="AG42" s="585">
        <v>42795</v>
      </c>
      <c r="AH42" s="50"/>
      <c r="AI42" s="88">
        <v>22680000</v>
      </c>
      <c r="AJ42" s="117"/>
      <c r="AK42" s="117"/>
      <c r="AL42" s="117">
        <f t="shared" si="1"/>
        <v>22680000</v>
      </c>
      <c r="AM42" s="158" t="s">
        <v>22</v>
      </c>
      <c r="AN42" s="158" t="s">
        <v>67</v>
      </c>
      <c r="AO42" s="158" t="s">
        <v>67</v>
      </c>
      <c r="AP42" s="158" t="s">
        <v>67</v>
      </c>
      <c r="AQ42" s="585" t="s">
        <v>67</v>
      </c>
      <c r="AR42" s="585">
        <v>42800</v>
      </c>
      <c r="AS42" s="585">
        <v>43100</v>
      </c>
      <c r="AT42" s="401">
        <f t="shared" si="4"/>
        <v>300</v>
      </c>
      <c r="AU42" s="552"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84" t="s">
        <v>3045</v>
      </c>
      <c r="E43" s="583">
        <f t="shared" si="0"/>
        <v>0</v>
      </c>
      <c r="F43" s="587" t="s">
        <v>1610</v>
      </c>
      <c r="G43" s="390" t="s">
        <v>3251</v>
      </c>
      <c r="H43" s="507" t="s">
        <v>3255</v>
      </c>
      <c r="I43" s="585">
        <v>42794</v>
      </c>
      <c r="J43" s="552" t="s">
        <v>1499</v>
      </c>
      <c r="K43" s="45" t="s">
        <v>1525</v>
      </c>
      <c r="L43" s="332" t="s">
        <v>1743</v>
      </c>
      <c r="M43" s="552" t="s">
        <v>3256</v>
      </c>
      <c r="N43" s="586">
        <v>209</v>
      </c>
      <c r="O43" s="47">
        <v>861116</v>
      </c>
      <c r="P43" s="28" t="s">
        <v>3244</v>
      </c>
      <c r="Q43" s="218">
        <v>45000000</v>
      </c>
      <c r="R43" s="76" t="s">
        <v>3257</v>
      </c>
      <c r="S43" s="395" t="s">
        <v>3246</v>
      </c>
      <c r="T43" s="298"/>
      <c r="U43" s="394"/>
      <c r="V43" s="193"/>
      <c r="W43" s="585"/>
      <c r="X43" s="53"/>
      <c r="Y43" s="50"/>
      <c r="Z43" s="552"/>
      <c r="AA43" s="552"/>
      <c r="AB43" s="552"/>
      <c r="AC43" s="298"/>
      <c r="AD43" s="115"/>
      <c r="AE43" s="402"/>
      <c r="AF43" s="583"/>
      <c r="AG43" s="585"/>
      <c r="AH43" s="117"/>
      <c r="AI43" s="218"/>
      <c r="AJ43" s="396"/>
      <c r="AK43" s="396"/>
      <c r="AL43" s="117">
        <f t="shared" si="1"/>
        <v>0</v>
      </c>
      <c r="AM43" s="158"/>
      <c r="AN43" s="158"/>
      <c r="AO43" s="158"/>
      <c r="AP43" s="158"/>
      <c r="AQ43" s="585"/>
      <c r="AR43" s="585"/>
      <c r="AS43" s="585"/>
      <c r="AT43" s="29">
        <f t="shared" si="4"/>
        <v>0</v>
      </c>
      <c r="AU43" s="552"/>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83">
        <f t="shared" si="0"/>
        <v>0</v>
      </c>
      <c r="F44" s="589" t="s">
        <v>1609</v>
      </c>
      <c r="G44" s="390" t="s">
        <v>3290</v>
      </c>
      <c r="H44" s="507" t="s">
        <v>3291</v>
      </c>
      <c r="I44" s="585">
        <v>42793</v>
      </c>
      <c r="J44" s="45" t="s">
        <v>1499</v>
      </c>
      <c r="K44" s="45" t="s">
        <v>1525</v>
      </c>
      <c r="L44" s="332" t="s">
        <v>1743</v>
      </c>
      <c r="M44" s="497" t="s">
        <v>3292</v>
      </c>
      <c r="N44" s="583">
        <v>96</v>
      </c>
      <c r="O44" s="47">
        <v>861116</v>
      </c>
      <c r="P44" s="552" t="s">
        <v>3244</v>
      </c>
      <c r="Q44" s="163">
        <v>55000000</v>
      </c>
      <c r="R44" s="589" t="s">
        <v>3293</v>
      </c>
      <c r="S44" s="551" t="s">
        <v>3246</v>
      </c>
      <c r="T44" s="393"/>
      <c r="U44" s="394"/>
      <c r="V44" s="193"/>
      <c r="W44" s="585"/>
      <c r="X44" s="585"/>
      <c r="Y44" s="50"/>
      <c r="Z44" s="552"/>
      <c r="AA44" s="552"/>
      <c r="AB44" s="552"/>
      <c r="AC44" s="552"/>
      <c r="AD44" s="330"/>
      <c r="AE44" s="402"/>
      <c r="AF44" s="586"/>
      <c r="AG44" s="585"/>
      <c r="AH44" s="88"/>
      <c r="AI44" s="218"/>
      <c r="AJ44" s="117"/>
      <c r="AK44" s="117"/>
      <c r="AL44" s="117">
        <f t="shared" si="1"/>
        <v>0</v>
      </c>
      <c r="AM44" s="158"/>
      <c r="AN44" s="158"/>
      <c r="AO44" s="158"/>
      <c r="AP44" s="158"/>
      <c r="AQ44" s="585"/>
      <c r="AR44" s="585"/>
      <c r="AS44" s="585"/>
      <c r="AT44" s="29">
        <f t="shared" si="4"/>
        <v>0</v>
      </c>
      <c r="AU44" s="552"/>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83">
        <f t="shared" si="0"/>
        <v>59</v>
      </c>
      <c r="F45" s="589" t="s">
        <v>1609</v>
      </c>
      <c r="G45" s="390" t="s">
        <v>3294</v>
      </c>
      <c r="H45" s="507" t="s">
        <v>3295</v>
      </c>
      <c r="I45" s="585">
        <v>42793</v>
      </c>
      <c r="J45" s="45" t="s">
        <v>1499</v>
      </c>
      <c r="K45" s="45" t="s">
        <v>1525</v>
      </c>
      <c r="L45" s="332" t="s">
        <v>1743</v>
      </c>
      <c r="M45" s="497" t="s">
        <v>3296</v>
      </c>
      <c r="N45" s="583">
        <v>95</v>
      </c>
      <c r="O45" s="47">
        <v>861117</v>
      </c>
      <c r="P45" s="552" t="s">
        <v>3244</v>
      </c>
      <c r="Q45" s="163">
        <v>280000000</v>
      </c>
      <c r="R45" s="589" t="s">
        <v>3297</v>
      </c>
      <c r="S45" s="551" t="s">
        <v>3246</v>
      </c>
      <c r="T45" s="393" t="s">
        <v>1480</v>
      </c>
      <c r="U45" s="394" t="s">
        <v>1481</v>
      </c>
      <c r="V45" s="193">
        <v>59</v>
      </c>
      <c r="W45" s="585">
        <v>42811</v>
      </c>
      <c r="X45" s="585">
        <v>42811</v>
      </c>
      <c r="Y45" s="50"/>
      <c r="Z45" s="552" t="s">
        <v>1483</v>
      </c>
      <c r="AA45" s="552" t="s">
        <v>1866</v>
      </c>
      <c r="AB45" s="552" t="s">
        <v>1866</v>
      </c>
      <c r="AC45" s="552" t="s">
        <v>3433</v>
      </c>
      <c r="AD45" s="330" t="s">
        <v>3434</v>
      </c>
      <c r="AE45" s="402"/>
      <c r="AF45" s="586">
        <v>66317</v>
      </c>
      <c r="AG45" s="585">
        <v>42811</v>
      </c>
      <c r="AH45" s="88"/>
      <c r="AI45" s="117">
        <v>280000000</v>
      </c>
      <c r="AJ45" s="117"/>
      <c r="AK45" s="117"/>
      <c r="AL45" s="117">
        <f t="shared" si="1"/>
        <v>280000000</v>
      </c>
      <c r="AM45" s="158"/>
      <c r="AN45" s="158"/>
      <c r="AO45" s="158"/>
      <c r="AP45" s="158"/>
      <c r="AQ45" s="585"/>
      <c r="AR45" s="585">
        <v>42811</v>
      </c>
      <c r="AS45" s="585">
        <v>43069</v>
      </c>
      <c r="AT45" s="29">
        <f t="shared" si="4"/>
        <v>258</v>
      </c>
      <c r="AU45" s="552"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84" t="s">
        <v>2404</v>
      </c>
      <c r="E46" s="583">
        <f t="shared" si="0"/>
        <v>60</v>
      </c>
      <c r="F46" s="587" t="s">
        <v>1609</v>
      </c>
      <c r="G46" s="390" t="s">
        <v>3298</v>
      </c>
      <c r="H46" s="507" t="s">
        <v>3299</v>
      </c>
      <c r="I46" s="585">
        <v>42794</v>
      </c>
      <c r="J46" s="45" t="s">
        <v>1499</v>
      </c>
      <c r="K46" s="45" t="s">
        <v>1525</v>
      </c>
      <c r="L46" s="332" t="s">
        <v>1743</v>
      </c>
      <c r="M46" s="497" t="s">
        <v>3300</v>
      </c>
      <c r="N46" s="586">
        <v>98</v>
      </c>
      <c r="O46" s="47">
        <v>861116</v>
      </c>
      <c r="P46" s="552" t="s">
        <v>3244</v>
      </c>
      <c r="Q46" s="218">
        <v>169000000</v>
      </c>
      <c r="R46" s="76" t="s">
        <v>3301</v>
      </c>
      <c r="S46" s="551" t="s">
        <v>3246</v>
      </c>
      <c r="T46" s="393" t="s">
        <v>1480</v>
      </c>
      <c r="U46" s="394" t="s">
        <v>1481</v>
      </c>
      <c r="V46" s="193">
        <v>60</v>
      </c>
      <c r="W46" s="585">
        <v>42815</v>
      </c>
      <c r="X46" s="585">
        <v>42815</v>
      </c>
      <c r="Y46" s="50"/>
      <c r="Z46" s="552" t="s">
        <v>1483</v>
      </c>
      <c r="AA46" s="552" t="s">
        <v>3438</v>
      </c>
      <c r="AB46" s="552" t="s">
        <v>3437</v>
      </c>
      <c r="AC46" s="552" t="s">
        <v>2149</v>
      </c>
      <c r="AD46" s="115" t="s">
        <v>3436</v>
      </c>
      <c r="AE46" s="402"/>
      <c r="AF46" s="583">
        <v>67517</v>
      </c>
      <c r="AG46" s="585">
        <v>42815</v>
      </c>
      <c r="AH46" s="117"/>
      <c r="AI46" s="218">
        <v>169000000</v>
      </c>
      <c r="AJ46" s="117"/>
      <c r="AK46" s="117"/>
      <c r="AL46" s="117">
        <f t="shared" si="1"/>
        <v>169000000</v>
      </c>
      <c r="AM46" s="158"/>
      <c r="AN46" s="158"/>
      <c r="AO46" s="158"/>
      <c r="AP46" s="158"/>
      <c r="AQ46" s="585"/>
      <c r="AR46" s="585">
        <v>42815</v>
      </c>
      <c r="AS46" s="585">
        <v>43099</v>
      </c>
      <c r="AT46" s="29">
        <f t="shared" si="4"/>
        <v>284</v>
      </c>
      <c r="AU46" s="552"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83">
        <f t="shared" si="0"/>
        <v>58</v>
      </c>
      <c r="F47" s="589" t="s">
        <v>1609</v>
      </c>
      <c r="G47" s="390" t="s">
        <v>3303</v>
      </c>
      <c r="H47" s="507" t="s">
        <v>3304</v>
      </c>
      <c r="I47" s="585">
        <v>42794</v>
      </c>
      <c r="J47" s="45" t="s">
        <v>1499</v>
      </c>
      <c r="K47" s="45" t="s">
        <v>1525</v>
      </c>
      <c r="L47" s="332" t="s">
        <v>1743</v>
      </c>
      <c r="M47" s="497" t="s">
        <v>3302</v>
      </c>
      <c r="N47" s="583">
        <v>208</v>
      </c>
      <c r="O47" s="47">
        <v>861116</v>
      </c>
      <c r="P47" s="552" t="s">
        <v>3244</v>
      </c>
      <c r="Q47" s="163">
        <v>25000000</v>
      </c>
      <c r="R47" s="589" t="s">
        <v>3305</v>
      </c>
      <c r="S47" s="551" t="s">
        <v>3246</v>
      </c>
      <c r="T47" s="393" t="s">
        <v>1480</v>
      </c>
      <c r="U47" s="394" t="s">
        <v>1481</v>
      </c>
      <c r="V47" s="193">
        <v>58</v>
      </c>
      <c r="W47" s="585">
        <v>42811</v>
      </c>
      <c r="X47" s="585">
        <v>42811</v>
      </c>
      <c r="Y47" s="50"/>
      <c r="Z47" s="552" t="s">
        <v>1483</v>
      </c>
      <c r="AA47" s="552" t="s">
        <v>1484</v>
      </c>
      <c r="AB47" s="552" t="s">
        <v>1484</v>
      </c>
      <c r="AC47" s="552" t="s">
        <v>3433</v>
      </c>
      <c r="AD47" s="330" t="s">
        <v>3434</v>
      </c>
      <c r="AE47" s="402"/>
      <c r="AF47" s="586">
        <v>66417</v>
      </c>
      <c r="AG47" s="585">
        <v>42811</v>
      </c>
      <c r="AH47" s="88"/>
      <c r="AI47" s="218">
        <v>25000000</v>
      </c>
      <c r="AJ47" s="117"/>
      <c r="AK47" s="117"/>
      <c r="AL47" s="117">
        <f t="shared" si="1"/>
        <v>25000000</v>
      </c>
      <c r="AM47" s="158"/>
      <c r="AN47" s="158"/>
      <c r="AO47" s="158"/>
      <c r="AP47" s="158"/>
      <c r="AQ47" s="585"/>
      <c r="AR47" s="585">
        <v>42811</v>
      </c>
      <c r="AS47" s="585">
        <v>43069</v>
      </c>
      <c r="AT47" s="29">
        <f t="shared" si="4"/>
        <v>258</v>
      </c>
      <c r="AU47" s="552"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2017'!U10)))</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2017'!U42)))</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21" t="s">
        <v>2910</v>
      </c>
      <c r="F2" s="822"/>
      <c r="G2" s="821"/>
      <c r="H2" s="821"/>
      <c r="I2" s="821"/>
      <c r="J2" s="821"/>
      <c r="K2" s="822"/>
      <c r="L2" s="822"/>
      <c r="M2" s="822"/>
      <c r="N2" s="822"/>
      <c r="O2" s="822"/>
      <c r="P2" s="822"/>
      <c r="Q2" s="822"/>
      <c r="R2" s="822"/>
      <c r="S2" s="822"/>
      <c r="T2" s="822"/>
      <c r="U2" s="822"/>
      <c r="V2" s="821"/>
      <c r="W2" s="821"/>
      <c r="X2" s="822"/>
      <c r="Y2" s="822"/>
      <c r="Z2" s="822"/>
      <c r="AA2" s="822"/>
      <c r="AB2" s="822"/>
      <c r="AC2" s="822"/>
      <c r="AD2" s="821"/>
      <c r="AE2" s="822"/>
      <c r="AF2" s="822"/>
      <c r="AG2" s="822"/>
      <c r="AH2" s="822"/>
      <c r="AI2" s="821"/>
      <c r="AJ2" s="822"/>
      <c r="AK2" s="822"/>
      <c r="AL2" s="822"/>
      <c r="AM2" s="821"/>
    </row>
    <row r="3" spans="4:48" ht="18" x14ac:dyDescent="0.25">
      <c r="E3" s="821" t="s">
        <v>2909</v>
      </c>
      <c r="F3" s="823"/>
      <c r="G3" s="821"/>
      <c r="H3" s="821"/>
      <c r="I3" s="821"/>
      <c r="J3" s="821"/>
      <c r="K3" s="823"/>
      <c r="L3" s="823"/>
      <c r="M3" s="823"/>
      <c r="N3" s="823"/>
      <c r="O3" s="823"/>
      <c r="P3" s="823"/>
      <c r="Q3" s="823"/>
      <c r="R3" s="823"/>
      <c r="S3" s="823"/>
      <c r="T3" s="823"/>
      <c r="U3" s="823"/>
      <c r="V3" s="821"/>
      <c r="W3" s="821"/>
      <c r="X3" s="823"/>
      <c r="Y3" s="823"/>
      <c r="Z3" s="823"/>
      <c r="AA3" s="823"/>
      <c r="AB3" s="823"/>
      <c r="AC3" s="823"/>
      <c r="AD3" s="821"/>
      <c r="AE3" s="823"/>
      <c r="AF3" s="823"/>
      <c r="AG3" s="823"/>
      <c r="AH3" s="823"/>
      <c r="AI3" s="821"/>
      <c r="AJ3" s="823"/>
      <c r="AK3" s="823"/>
      <c r="AL3" s="823"/>
      <c r="AM3" s="821"/>
    </row>
    <row r="4" spans="4:48" x14ac:dyDescent="0.25">
      <c r="E4" s="338"/>
      <c r="G4" s="339"/>
      <c r="H4" s="339"/>
      <c r="I4" s="340"/>
      <c r="J4" s="341"/>
      <c r="V4" s="342"/>
      <c r="W4" s="343"/>
      <c r="AD4" s="339"/>
      <c r="AI4" s="344"/>
      <c r="AM4" s="344"/>
    </row>
    <row r="5" spans="4:48" ht="18" x14ac:dyDescent="0.25">
      <c r="E5" s="821" t="s">
        <v>1546</v>
      </c>
      <c r="F5" s="822"/>
      <c r="G5" s="821"/>
      <c r="H5" s="821"/>
      <c r="I5" s="821"/>
      <c r="J5" s="821"/>
      <c r="K5" s="822"/>
      <c r="L5" s="822"/>
      <c r="M5" s="822"/>
      <c r="N5" s="822"/>
      <c r="O5" s="822"/>
      <c r="P5" s="822"/>
      <c r="Q5" s="822"/>
      <c r="R5" s="822"/>
      <c r="S5" s="822"/>
      <c r="T5" s="822"/>
      <c r="U5" s="822"/>
      <c r="V5" s="821"/>
      <c r="W5" s="821"/>
      <c r="X5" s="822"/>
      <c r="Y5" s="822"/>
      <c r="Z5" s="822"/>
      <c r="AA5" s="822"/>
      <c r="AB5" s="822"/>
      <c r="AC5" s="822"/>
      <c r="AD5" s="821"/>
      <c r="AE5" s="822"/>
      <c r="AF5" s="822"/>
      <c r="AG5" s="822"/>
      <c r="AH5" s="822"/>
      <c r="AI5" s="821"/>
      <c r="AJ5" s="822"/>
      <c r="AK5" s="822"/>
      <c r="AL5" s="822"/>
      <c r="AM5" s="821"/>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127.5" x14ac:dyDescent="0.25">
      <c r="D8" s="431" t="s">
        <v>3045</v>
      </c>
      <c r="E8" s="658">
        <f t="shared" ref="E8:E13" si="0">(V8)</f>
        <v>1</v>
      </c>
      <c r="F8" s="418" t="s">
        <v>2164</v>
      </c>
      <c r="G8" s="432" t="s">
        <v>2946</v>
      </c>
      <c r="H8" s="502" t="s">
        <v>7</v>
      </c>
      <c r="I8" s="650">
        <v>42740</v>
      </c>
      <c r="J8" s="433" t="s">
        <v>1499</v>
      </c>
      <c r="K8" s="433" t="s">
        <v>1546</v>
      </c>
      <c r="L8" s="434" t="s">
        <v>2257</v>
      </c>
      <c r="M8" s="435" t="s">
        <v>2947</v>
      </c>
      <c r="N8" s="658">
        <v>3</v>
      </c>
      <c r="O8" s="436">
        <v>801315</v>
      </c>
      <c r="P8" s="437" t="s">
        <v>1548</v>
      </c>
      <c r="Q8" s="438">
        <v>38677464.780000001</v>
      </c>
      <c r="R8" s="418" t="s">
        <v>2948</v>
      </c>
      <c r="S8" s="419" t="s">
        <v>1550</v>
      </c>
      <c r="T8" s="439" t="s">
        <v>1480</v>
      </c>
      <c r="U8" s="440" t="s">
        <v>1481</v>
      </c>
      <c r="V8" s="441">
        <v>1</v>
      </c>
      <c r="W8" s="650">
        <v>42741</v>
      </c>
      <c r="X8" s="650">
        <v>42747</v>
      </c>
      <c r="Y8" s="442">
        <f>W8-X8</f>
        <v>-6</v>
      </c>
      <c r="Z8" s="420" t="s">
        <v>1546</v>
      </c>
      <c r="AA8" s="420" t="s">
        <v>1551</v>
      </c>
      <c r="AB8" s="420" t="s">
        <v>1547</v>
      </c>
      <c r="AC8" s="420" t="s">
        <v>1552</v>
      </c>
      <c r="AD8" s="443">
        <v>4973586</v>
      </c>
      <c r="AE8" s="416"/>
      <c r="AF8" s="417">
        <v>16417</v>
      </c>
      <c r="AG8" s="650">
        <v>42741</v>
      </c>
      <c r="AH8" s="431">
        <v>9669366.1799999997</v>
      </c>
      <c r="AI8" s="438">
        <v>38677464.780000001</v>
      </c>
      <c r="AJ8" s="444"/>
      <c r="AK8" s="444"/>
      <c r="AL8" s="445">
        <f t="shared" ref="AL8:AL24" si="1">+AI8+AJ8</f>
        <v>38677464.780000001</v>
      </c>
      <c r="AM8" s="446" t="s">
        <v>22</v>
      </c>
      <c r="AN8" s="446" t="s">
        <v>67</v>
      </c>
      <c r="AO8" s="446" t="s">
        <v>67</v>
      </c>
      <c r="AP8" s="446" t="s">
        <v>67</v>
      </c>
      <c r="AQ8" s="650" t="s">
        <v>67</v>
      </c>
      <c r="AR8" s="650">
        <v>42741</v>
      </c>
      <c r="AS8" s="650">
        <v>42855</v>
      </c>
      <c r="AT8" s="447">
        <f t="shared" ref="AT8:AT24" si="2">AS8-AR8</f>
        <v>114</v>
      </c>
      <c r="AU8" s="435" t="s">
        <v>92</v>
      </c>
      <c r="AV8" s="448">
        <v>7314404</v>
      </c>
    </row>
    <row r="9" spans="4:48" ht="63.75" x14ac:dyDescent="0.25">
      <c r="D9" s="612" t="s">
        <v>3045</v>
      </c>
      <c r="E9" s="600" t="str">
        <f t="shared" si="0"/>
        <v>23</v>
      </c>
      <c r="F9" s="596" t="s">
        <v>1489</v>
      </c>
      <c r="G9" s="652" t="s">
        <v>2993</v>
      </c>
      <c r="H9" s="503" t="s">
        <v>2994</v>
      </c>
      <c r="I9" s="603">
        <v>42758</v>
      </c>
      <c r="J9" s="609" t="s">
        <v>1499</v>
      </c>
      <c r="K9" s="609" t="s">
        <v>1546</v>
      </c>
      <c r="L9" s="649" t="s">
        <v>2257</v>
      </c>
      <c r="M9" s="635" t="s">
        <v>2995</v>
      </c>
      <c r="N9" s="614">
        <v>15</v>
      </c>
      <c r="O9" s="611">
        <v>801315</v>
      </c>
      <c r="P9" s="595" t="s">
        <v>1548</v>
      </c>
      <c r="Q9" s="631">
        <v>5279667</v>
      </c>
      <c r="R9" s="596" t="s">
        <v>2996</v>
      </c>
      <c r="S9" s="655" t="s">
        <v>1550</v>
      </c>
      <c r="T9" s="653" t="s">
        <v>1480</v>
      </c>
      <c r="U9" s="654" t="s">
        <v>1481</v>
      </c>
      <c r="V9" s="632" t="s">
        <v>1538</v>
      </c>
      <c r="W9" s="603">
        <v>42761</v>
      </c>
      <c r="X9" s="603">
        <v>42762</v>
      </c>
      <c r="Y9" s="612">
        <f t="shared" ref="Y9" si="3">W9-X9</f>
        <v>-1</v>
      </c>
      <c r="Z9" s="610" t="s">
        <v>1546</v>
      </c>
      <c r="AA9" s="610" t="s">
        <v>2764</v>
      </c>
      <c r="AB9" s="610" t="s">
        <v>2997</v>
      </c>
      <c r="AC9" s="610" t="s">
        <v>2765</v>
      </c>
      <c r="AD9" s="622">
        <v>60357697</v>
      </c>
      <c r="AE9" s="613"/>
      <c r="AF9" s="614">
        <v>37017</v>
      </c>
      <c r="AG9" s="603">
        <v>42761</v>
      </c>
      <c r="AH9" s="618">
        <v>470000</v>
      </c>
      <c r="AI9" s="631">
        <v>5279667</v>
      </c>
      <c r="AJ9" s="623"/>
      <c r="AK9" s="623"/>
      <c r="AL9" s="623">
        <f t="shared" si="1"/>
        <v>5279667</v>
      </c>
      <c r="AM9" s="630" t="s">
        <v>22</v>
      </c>
      <c r="AN9" s="630" t="s">
        <v>67</v>
      </c>
      <c r="AO9" s="630" t="s">
        <v>67</v>
      </c>
      <c r="AP9" s="630" t="s">
        <v>67</v>
      </c>
      <c r="AQ9" s="603" t="s">
        <v>67</v>
      </c>
      <c r="AR9" s="603">
        <v>42761</v>
      </c>
      <c r="AS9" s="603">
        <v>43100</v>
      </c>
      <c r="AT9" s="401">
        <f t="shared" si="2"/>
        <v>339</v>
      </c>
      <c r="AU9" s="610" t="s">
        <v>88</v>
      </c>
      <c r="AV9" s="616">
        <v>88264550</v>
      </c>
    </row>
    <row r="10" spans="4:48" ht="51" x14ac:dyDescent="0.25">
      <c r="D10" s="612" t="s">
        <v>3045</v>
      </c>
      <c r="E10" s="410">
        <f t="shared" si="0"/>
        <v>27</v>
      </c>
      <c r="F10" s="596" t="s">
        <v>1610</v>
      </c>
      <c r="G10" s="652" t="s">
        <v>3033</v>
      </c>
      <c r="H10" s="507" t="s">
        <v>3034</v>
      </c>
      <c r="I10" s="603">
        <v>42762</v>
      </c>
      <c r="J10" s="609" t="s">
        <v>1499</v>
      </c>
      <c r="K10" s="609" t="s">
        <v>1546</v>
      </c>
      <c r="L10" s="610" t="s">
        <v>2257</v>
      </c>
      <c r="M10" s="624" t="s">
        <v>3035</v>
      </c>
      <c r="N10" s="600">
        <v>16</v>
      </c>
      <c r="O10" s="611">
        <v>801315</v>
      </c>
      <c r="P10" s="624" t="s">
        <v>1674</v>
      </c>
      <c r="Q10" s="631">
        <v>4801667</v>
      </c>
      <c r="R10" s="596" t="s">
        <v>3036</v>
      </c>
      <c r="S10" s="655" t="s">
        <v>1550</v>
      </c>
      <c r="T10" s="653" t="s">
        <v>1480</v>
      </c>
      <c r="U10" s="654" t="s">
        <v>1481</v>
      </c>
      <c r="V10" s="633">
        <v>27</v>
      </c>
      <c r="W10" s="603">
        <v>42768</v>
      </c>
      <c r="X10" s="603">
        <v>42768</v>
      </c>
      <c r="Y10" s="612"/>
      <c r="Z10" s="610" t="s">
        <v>1546</v>
      </c>
      <c r="AA10" s="610" t="s">
        <v>2362</v>
      </c>
      <c r="AB10" s="610" t="s">
        <v>3320</v>
      </c>
      <c r="AC10" s="610" t="s">
        <v>3321</v>
      </c>
      <c r="AD10" s="622" t="s">
        <v>3322</v>
      </c>
      <c r="AE10" s="613"/>
      <c r="AF10" s="614">
        <v>37717</v>
      </c>
      <c r="AG10" s="603">
        <v>42768</v>
      </c>
      <c r="AH10" s="618"/>
      <c r="AI10" s="631">
        <v>4730000</v>
      </c>
      <c r="AJ10" s="623"/>
      <c r="AK10" s="623"/>
      <c r="AL10" s="623">
        <f t="shared" si="1"/>
        <v>4730000</v>
      </c>
      <c r="AM10" s="630" t="s">
        <v>22</v>
      </c>
      <c r="AN10" s="630" t="s">
        <v>67</v>
      </c>
      <c r="AO10" s="630" t="s">
        <v>67</v>
      </c>
      <c r="AP10" s="630" t="s">
        <v>67</v>
      </c>
      <c r="AQ10" s="603" t="s">
        <v>67</v>
      </c>
      <c r="AR10" s="603">
        <v>42768</v>
      </c>
      <c r="AS10" s="603">
        <v>43100</v>
      </c>
      <c r="AT10" s="401">
        <f t="shared" si="2"/>
        <v>332</v>
      </c>
      <c r="AU10" s="610" t="s">
        <v>3323</v>
      </c>
      <c r="AV10" s="641">
        <v>19000951</v>
      </c>
    </row>
    <row r="11" spans="4:48" ht="51" x14ac:dyDescent="0.25">
      <c r="D11" s="612" t="s">
        <v>3045</v>
      </c>
      <c r="E11" s="410">
        <f t="shared" si="0"/>
        <v>30</v>
      </c>
      <c r="F11" s="596" t="s">
        <v>1489</v>
      </c>
      <c r="G11" s="652" t="s">
        <v>3047</v>
      </c>
      <c r="H11" s="503" t="s">
        <v>3048</v>
      </c>
      <c r="I11" s="603">
        <v>42766</v>
      </c>
      <c r="J11" s="609" t="s">
        <v>1499</v>
      </c>
      <c r="K11" s="609" t="s">
        <v>1546</v>
      </c>
      <c r="L11" s="610" t="s">
        <v>2257</v>
      </c>
      <c r="M11" s="624" t="s">
        <v>3049</v>
      </c>
      <c r="N11" s="600">
        <v>5</v>
      </c>
      <c r="O11" s="611">
        <v>801315</v>
      </c>
      <c r="P11" s="624" t="s">
        <v>1674</v>
      </c>
      <c r="Q11" s="631">
        <v>6300000</v>
      </c>
      <c r="R11" s="596" t="s">
        <v>3050</v>
      </c>
      <c r="S11" s="655" t="s">
        <v>1550</v>
      </c>
      <c r="T11" s="653" t="s">
        <v>1480</v>
      </c>
      <c r="U11" s="654" t="s">
        <v>1481</v>
      </c>
      <c r="V11" s="633">
        <v>30</v>
      </c>
      <c r="W11" s="603">
        <v>42774</v>
      </c>
      <c r="X11" s="603">
        <v>42774</v>
      </c>
      <c r="Y11" s="612"/>
      <c r="Z11" s="610" t="s">
        <v>1546</v>
      </c>
      <c r="AA11" s="610" t="s">
        <v>1651</v>
      </c>
      <c r="AB11" s="610" t="s">
        <v>1651</v>
      </c>
      <c r="AC11" s="610" t="s">
        <v>3324</v>
      </c>
      <c r="AD11" s="622">
        <v>1116775031</v>
      </c>
      <c r="AE11" s="613"/>
      <c r="AF11" s="614">
        <v>42717</v>
      </c>
      <c r="AG11" s="603">
        <v>42774</v>
      </c>
      <c r="AH11" s="618"/>
      <c r="AI11" s="631">
        <v>6300000</v>
      </c>
      <c r="AJ11" s="623"/>
      <c r="AK11" s="623"/>
      <c r="AL11" s="623">
        <f t="shared" si="1"/>
        <v>6300000</v>
      </c>
      <c r="AM11" s="630" t="s">
        <v>22</v>
      </c>
      <c r="AN11" s="630" t="s">
        <v>67</v>
      </c>
      <c r="AO11" s="630" t="s">
        <v>67</v>
      </c>
      <c r="AP11" s="630" t="s">
        <v>67</v>
      </c>
      <c r="AQ11" s="603" t="s">
        <v>67</v>
      </c>
      <c r="AR11" s="603">
        <v>42774</v>
      </c>
      <c r="AS11" s="603">
        <v>42985</v>
      </c>
      <c r="AT11" s="401">
        <f t="shared" si="2"/>
        <v>211</v>
      </c>
      <c r="AU11" s="610" t="s">
        <v>153</v>
      </c>
      <c r="AV11" s="641">
        <v>17586972</v>
      </c>
    </row>
    <row r="12" spans="4:48" ht="51" x14ac:dyDescent="0.25">
      <c r="D12" s="612" t="s">
        <v>3045</v>
      </c>
      <c r="E12" s="410">
        <f t="shared" si="0"/>
        <v>28</v>
      </c>
      <c r="F12" s="596" t="s">
        <v>1609</v>
      </c>
      <c r="G12" s="652" t="s">
        <v>3051</v>
      </c>
      <c r="H12" s="507" t="s">
        <v>3052</v>
      </c>
      <c r="I12" s="603">
        <v>42758</v>
      </c>
      <c r="J12" s="609" t="s">
        <v>1499</v>
      </c>
      <c r="K12" s="609" t="s">
        <v>1546</v>
      </c>
      <c r="L12" s="610" t="s">
        <v>2257</v>
      </c>
      <c r="M12" s="635" t="s">
        <v>3062</v>
      </c>
      <c r="N12" s="614">
        <v>2</v>
      </c>
      <c r="O12" s="611">
        <v>801315</v>
      </c>
      <c r="P12" s="624" t="s">
        <v>1674</v>
      </c>
      <c r="Q12" s="631">
        <v>1560000</v>
      </c>
      <c r="R12" s="596" t="s">
        <v>3067</v>
      </c>
      <c r="S12" s="655" t="s">
        <v>1550</v>
      </c>
      <c r="T12" s="653" t="s">
        <v>1480</v>
      </c>
      <c r="U12" s="654" t="s">
        <v>1481</v>
      </c>
      <c r="V12" s="633">
        <v>28</v>
      </c>
      <c r="W12" s="603">
        <v>42772</v>
      </c>
      <c r="X12" s="603">
        <v>42773</v>
      </c>
      <c r="Y12" s="612"/>
      <c r="Z12" s="610" t="s">
        <v>1546</v>
      </c>
      <c r="AA12" s="610" t="s">
        <v>3343</v>
      </c>
      <c r="AB12" s="610" t="s">
        <v>2223</v>
      </c>
      <c r="AC12" s="610" t="s">
        <v>1192</v>
      </c>
      <c r="AD12" s="622">
        <v>88241501</v>
      </c>
      <c r="AE12" s="613"/>
      <c r="AF12" s="614">
        <v>38517</v>
      </c>
      <c r="AG12" s="603">
        <v>42772</v>
      </c>
      <c r="AH12" s="618"/>
      <c r="AI12" s="631">
        <v>1560000</v>
      </c>
      <c r="AJ12" s="623"/>
      <c r="AK12" s="623"/>
      <c r="AL12" s="400">
        <f t="shared" si="1"/>
        <v>1560000</v>
      </c>
      <c r="AM12" s="630"/>
      <c r="AN12" s="630"/>
      <c r="AO12" s="630"/>
      <c r="AP12" s="630"/>
      <c r="AQ12" s="603"/>
      <c r="AR12" s="603">
        <v>42773</v>
      </c>
      <c r="AS12" s="603">
        <v>42831</v>
      </c>
      <c r="AT12" s="401">
        <f t="shared" si="2"/>
        <v>58</v>
      </c>
      <c r="AU12" s="610" t="s">
        <v>3344</v>
      </c>
      <c r="AV12" s="641">
        <v>88241501</v>
      </c>
    </row>
    <row r="13" spans="4:48" ht="102" x14ac:dyDescent="0.25">
      <c r="D13" s="615" t="s">
        <v>3045</v>
      </c>
      <c r="E13" s="410">
        <f t="shared" si="0"/>
        <v>26</v>
      </c>
      <c r="F13" s="596" t="s">
        <v>1610</v>
      </c>
      <c r="G13" s="652" t="s">
        <v>3071</v>
      </c>
      <c r="H13" s="503" t="s">
        <v>3061</v>
      </c>
      <c r="I13" s="603">
        <v>42766</v>
      </c>
      <c r="J13" s="609" t="s">
        <v>1499</v>
      </c>
      <c r="K13" s="609" t="s">
        <v>1546</v>
      </c>
      <c r="L13" s="610" t="s">
        <v>2257</v>
      </c>
      <c r="M13" s="624" t="s">
        <v>3081</v>
      </c>
      <c r="N13" s="614">
        <v>3</v>
      </c>
      <c r="O13" s="611">
        <v>801315</v>
      </c>
      <c r="P13" s="624" t="s">
        <v>1674</v>
      </c>
      <c r="Q13" s="631">
        <v>52669575</v>
      </c>
      <c r="R13" s="596" t="s">
        <v>2948</v>
      </c>
      <c r="S13" s="655" t="s">
        <v>1550</v>
      </c>
      <c r="T13" s="653" t="s">
        <v>1480</v>
      </c>
      <c r="U13" s="654" t="s">
        <v>1481</v>
      </c>
      <c r="V13" s="633">
        <v>26</v>
      </c>
      <c r="W13" s="603">
        <v>42767</v>
      </c>
      <c r="X13" s="603">
        <v>42767</v>
      </c>
      <c r="Y13" s="612"/>
      <c r="Z13" s="610" t="s">
        <v>1546</v>
      </c>
      <c r="AA13" s="610" t="s">
        <v>1551</v>
      </c>
      <c r="AB13" s="610" t="s">
        <v>1547</v>
      </c>
      <c r="AC13" s="610" t="s">
        <v>1552</v>
      </c>
      <c r="AD13" s="622">
        <v>4973586</v>
      </c>
      <c r="AE13" s="613"/>
      <c r="AF13" s="614">
        <v>37417</v>
      </c>
      <c r="AG13" s="603">
        <v>42767</v>
      </c>
      <c r="AH13" s="618"/>
      <c r="AI13" s="618">
        <v>52669575</v>
      </c>
      <c r="AJ13" s="623"/>
      <c r="AK13" s="623"/>
      <c r="AL13" s="400">
        <f t="shared" si="1"/>
        <v>52669575</v>
      </c>
      <c r="AM13" s="630"/>
      <c r="AN13" s="630"/>
      <c r="AO13" s="630"/>
      <c r="AP13" s="630"/>
      <c r="AQ13" s="603"/>
      <c r="AR13" s="603">
        <v>42767</v>
      </c>
      <c r="AS13" s="603">
        <v>42916</v>
      </c>
      <c r="AT13" s="401">
        <f t="shared" si="2"/>
        <v>149</v>
      </c>
      <c r="AU13" s="610" t="s">
        <v>92</v>
      </c>
      <c r="AV13" s="641">
        <v>7314404</v>
      </c>
    </row>
    <row r="14" spans="4:48" ht="63.75" x14ac:dyDescent="0.25">
      <c r="D14" s="612" t="s">
        <v>3045</v>
      </c>
      <c r="E14" s="410">
        <f>(V14)</f>
        <v>31</v>
      </c>
      <c r="F14" s="596" t="s">
        <v>1609</v>
      </c>
      <c r="G14" s="652" t="s">
        <v>3063</v>
      </c>
      <c r="H14" s="507" t="s">
        <v>3064</v>
      </c>
      <c r="I14" s="603">
        <v>42765</v>
      </c>
      <c r="J14" s="609" t="s">
        <v>1499</v>
      </c>
      <c r="K14" s="609" t="s">
        <v>1546</v>
      </c>
      <c r="L14" s="610" t="s">
        <v>2257</v>
      </c>
      <c r="M14" s="651" t="s">
        <v>3065</v>
      </c>
      <c r="N14" s="614">
        <v>1</v>
      </c>
      <c r="O14" s="611">
        <v>801315</v>
      </c>
      <c r="P14" s="624" t="s">
        <v>1674</v>
      </c>
      <c r="Q14" s="631">
        <v>2443980</v>
      </c>
      <c r="R14" s="596" t="s">
        <v>3068</v>
      </c>
      <c r="S14" s="655" t="s">
        <v>1550</v>
      </c>
      <c r="T14" s="653" t="s">
        <v>1480</v>
      </c>
      <c r="U14" s="654" t="s">
        <v>1481</v>
      </c>
      <c r="V14" s="633">
        <v>31</v>
      </c>
      <c r="W14" s="603">
        <v>42774</v>
      </c>
      <c r="X14" s="603">
        <v>42774</v>
      </c>
      <c r="Y14" s="612"/>
      <c r="Z14" s="610" t="s">
        <v>1546</v>
      </c>
      <c r="AA14" s="610" t="s">
        <v>1627</v>
      </c>
      <c r="AB14" s="610" t="s">
        <v>1626</v>
      </c>
      <c r="AC14" s="610" t="s">
        <v>3348</v>
      </c>
      <c r="AD14" s="646">
        <v>11695148</v>
      </c>
      <c r="AE14" s="613"/>
      <c r="AF14" s="594">
        <v>42817</v>
      </c>
      <c r="AG14" s="603">
        <v>42774</v>
      </c>
      <c r="AH14" s="618"/>
      <c r="AI14" s="631">
        <v>2221800</v>
      </c>
      <c r="AJ14" s="623"/>
      <c r="AK14" s="623"/>
      <c r="AL14" s="400">
        <f t="shared" si="1"/>
        <v>2221800</v>
      </c>
      <c r="AM14" s="630"/>
      <c r="AN14" s="630"/>
      <c r="AO14" s="630"/>
      <c r="AP14" s="630"/>
      <c r="AQ14" s="603"/>
      <c r="AR14" s="603">
        <v>42774</v>
      </c>
      <c r="AS14" s="603">
        <v>43069</v>
      </c>
      <c r="AT14" s="401">
        <f t="shared" si="2"/>
        <v>295</v>
      </c>
      <c r="AU14" s="610" t="s">
        <v>17</v>
      </c>
      <c r="AV14" s="641">
        <v>26271656</v>
      </c>
    </row>
    <row r="15" spans="4:48" ht="63.75" x14ac:dyDescent="0.25">
      <c r="D15" s="612" t="s">
        <v>3045</v>
      </c>
      <c r="E15" s="410">
        <f t="shared" ref="E15:E24" si="4">(V15)</f>
        <v>53</v>
      </c>
      <c r="F15" s="596" t="s">
        <v>1610</v>
      </c>
      <c r="G15" s="652" t="s">
        <v>3206</v>
      </c>
      <c r="H15" s="507" t="s">
        <v>3102</v>
      </c>
      <c r="I15" s="603">
        <v>42775</v>
      </c>
      <c r="J15" s="609" t="s">
        <v>1499</v>
      </c>
      <c r="K15" s="609" t="s">
        <v>1546</v>
      </c>
      <c r="L15" s="610" t="s">
        <v>2257</v>
      </c>
      <c r="M15" s="610" t="s">
        <v>3103</v>
      </c>
      <c r="N15" s="614">
        <v>64</v>
      </c>
      <c r="O15" s="611">
        <v>801315</v>
      </c>
      <c r="P15" s="624" t="s">
        <v>1674</v>
      </c>
      <c r="Q15" s="631">
        <v>5400000</v>
      </c>
      <c r="R15" s="596" t="s">
        <v>3104</v>
      </c>
      <c r="S15" s="655" t="s">
        <v>3105</v>
      </c>
      <c r="T15" s="653" t="s">
        <v>1480</v>
      </c>
      <c r="U15" s="654" t="s">
        <v>1481</v>
      </c>
      <c r="V15" s="633">
        <v>53</v>
      </c>
      <c r="W15" s="603">
        <v>42802</v>
      </c>
      <c r="X15" s="603">
        <v>42802</v>
      </c>
      <c r="Y15" s="612"/>
      <c r="Z15" s="610" t="s">
        <v>1546</v>
      </c>
      <c r="AA15" s="610" t="s">
        <v>3395</v>
      </c>
      <c r="AB15" s="610" t="s">
        <v>1696</v>
      </c>
      <c r="AC15" s="610" t="s">
        <v>3396</v>
      </c>
      <c r="AD15" s="622">
        <v>825001598</v>
      </c>
      <c r="AE15" s="613"/>
      <c r="AF15" s="614">
        <v>60717</v>
      </c>
      <c r="AG15" s="603">
        <v>42802</v>
      </c>
      <c r="AH15" s="618"/>
      <c r="AI15" s="631">
        <v>5400000</v>
      </c>
      <c r="AJ15" s="623"/>
      <c r="AK15" s="623"/>
      <c r="AL15" s="623">
        <f t="shared" si="1"/>
        <v>5400000</v>
      </c>
      <c r="AM15" s="630"/>
      <c r="AN15" s="630"/>
      <c r="AO15" s="630"/>
      <c r="AP15" s="630"/>
      <c r="AQ15" s="603"/>
      <c r="AR15" s="603">
        <v>42802</v>
      </c>
      <c r="AS15" s="603">
        <v>43076</v>
      </c>
      <c r="AT15" s="401">
        <f t="shared" si="2"/>
        <v>274</v>
      </c>
      <c r="AU15" s="610" t="s">
        <v>3397</v>
      </c>
      <c r="AV15" s="641">
        <v>12724487</v>
      </c>
    </row>
    <row r="16" spans="4:48" ht="51" x14ac:dyDescent="0.25">
      <c r="D16" s="612" t="s">
        <v>3045</v>
      </c>
      <c r="E16" s="410">
        <f t="shared" si="4"/>
        <v>51</v>
      </c>
      <c r="F16" s="596" t="s">
        <v>1610</v>
      </c>
      <c r="G16" s="652" t="s">
        <v>3207</v>
      </c>
      <c r="H16" s="507" t="s">
        <v>3106</v>
      </c>
      <c r="I16" s="603">
        <v>42776</v>
      </c>
      <c r="J16" s="609" t="s">
        <v>1499</v>
      </c>
      <c r="K16" s="609" t="s">
        <v>1546</v>
      </c>
      <c r="L16" s="610" t="s">
        <v>2257</v>
      </c>
      <c r="M16" s="610" t="s">
        <v>3107</v>
      </c>
      <c r="N16" s="614">
        <v>46</v>
      </c>
      <c r="O16" s="611">
        <v>801315</v>
      </c>
      <c r="P16" s="624" t="s">
        <v>1674</v>
      </c>
      <c r="Q16" s="631">
        <v>22410000</v>
      </c>
      <c r="R16" s="596" t="s">
        <v>3108</v>
      </c>
      <c r="S16" s="655" t="s">
        <v>3105</v>
      </c>
      <c r="T16" s="653" t="s">
        <v>1480</v>
      </c>
      <c r="U16" s="654" t="s">
        <v>1481</v>
      </c>
      <c r="V16" s="633">
        <v>51</v>
      </c>
      <c r="W16" s="603">
        <v>42796</v>
      </c>
      <c r="X16" s="603">
        <v>42796</v>
      </c>
      <c r="Y16" s="612"/>
      <c r="Z16" s="610" t="s">
        <v>1546</v>
      </c>
      <c r="AA16" s="610" t="s">
        <v>1484</v>
      </c>
      <c r="AB16" s="610" t="s">
        <v>1484</v>
      </c>
      <c r="AC16" s="610" t="s">
        <v>2754</v>
      </c>
      <c r="AD16" s="622" t="s">
        <v>3266</v>
      </c>
      <c r="AE16" s="613"/>
      <c r="AF16" s="598">
        <v>57917</v>
      </c>
      <c r="AG16" s="603">
        <v>42796</v>
      </c>
      <c r="AH16" s="618">
        <v>2490000</v>
      </c>
      <c r="AI16" s="631">
        <v>22410000</v>
      </c>
      <c r="AJ16" s="623"/>
      <c r="AK16" s="623"/>
      <c r="AL16" s="623">
        <f t="shared" si="1"/>
        <v>22410000</v>
      </c>
      <c r="AM16" s="630" t="s">
        <v>22</v>
      </c>
      <c r="AN16" s="630" t="s">
        <v>67</v>
      </c>
      <c r="AO16" s="630" t="s">
        <v>67</v>
      </c>
      <c r="AP16" s="630" t="s">
        <v>67</v>
      </c>
      <c r="AQ16" s="603" t="s">
        <v>67</v>
      </c>
      <c r="AR16" s="603">
        <v>42797</v>
      </c>
      <c r="AS16" s="603">
        <v>43069</v>
      </c>
      <c r="AT16" s="401">
        <f t="shared" si="2"/>
        <v>272</v>
      </c>
      <c r="AU16" s="610" t="s">
        <v>1413</v>
      </c>
      <c r="AV16" s="641">
        <v>1095787871</v>
      </c>
    </row>
    <row r="17" spans="1:107" ht="51" x14ac:dyDescent="0.25">
      <c r="D17" s="612" t="s">
        <v>3045</v>
      </c>
      <c r="E17" s="600">
        <f t="shared" si="4"/>
        <v>34</v>
      </c>
      <c r="F17" s="596" t="s">
        <v>1489</v>
      </c>
      <c r="G17" s="577" t="s">
        <v>3163</v>
      </c>
      <c r="H17" s="507" t="s">
        <v>3164</v>
      </c>
      <c r="I17" s="603">
        <v>42773</v>
      </c>
      <c r="J17" s="609" t="s">
        <v>1499</v>
      </c>
      <c r="K17" s="609" t="s">
        <v>1546</v>
      </c>
      <c r="L17" s="610" t="s">
        <v>2257</v>
      </c>
      <c r="M17" s="624" t="s">
        <v>3165</v>
      </c>
      <c r="N17" s="600">
        <v>4</v>
      </c>
      <c r="O17" s="611">
        <v>801315</v>
      </c>
      <c r="P17" s="624" t="s">
        <v>1674</v>
      </c>
      <c r="Q17" s="631">
        <v>9868809</v>
      </c>
      <c r="R17" s="596" t="s">
        <v>3166</v>
      </c>
      <c r="S17" s="655" t="s">
        <v>1550</v>
      </c>
      <c r="T17" s="653" t="s">
        <v>1480</v>
      </c>
      <c r="U17" s="654" t="s">
        <v>1481</v>
      </c>
      <c r="V17" s="633">
        <v>34</v>
      </c>
      <c r="W17" s="603">
        <v>42779</v>
      </c>
      <c r="X17" s="603">
        <v>42780</v>
      </c>
      <c r="Y17" s="612"/>
      <c r="Z17" s="610" t="s">
        <v>1546</v>
      </c>
      <c r="AA17" s="420" t="s">
        <v>1626</v>
      </c>
      <c r="AB17" s="420" t="s">
        <v>3168</v>
      </c>
      <c r="AC17" s="610" t="s">
        <v>3167</v>
      </c>
      <c r="AD17" s="646">
        <v>22396384</v>
      </c>
      <c r="AE17" s="613"/>
      <c r="AF17" s="614">
        <v>45117</v>
      </c>
      <c r="AG17" s="603">
        <v>42779</v>
      </c>
      <c r="AH17" s="618">
        <v>1017403</v>
      </c>
      <c r="AI17" s="631">
        <v>9868809</v>
      </c>
      <c r="AJ17" s="623"/>
      <c r="AK17" s="623"/>
      <c r="AL17" s="623">
        <f t="shared" si="1"/>
        <v>9868809</v>
      </c>
      <c r="AM17" s="630" t="s">
        <v>22</v>
      </c>
      <c r="AN17" s="630" t="s">
        <v>67</v>
      </c>
      <c r="AO17" s="630" t="s">
        <v>67</v>
      </c>
      <c r="AP17" s="630" t="s">
        <v>67</v>
      </c>
      <c r="AQ17" s="603" t="s">
        <v>67</v>
      </c>
      <c r="AR17" s="629">
        <v>42779</v>
      </c>
      <c r="AS17" s="603">
        <v>43069</v>
      </c>
      <c r="AT17" s="401">
        <f t="shared" si="2"/>
        <v>290</v>
      </c>
      <c r="AU17" s="610" t="s">
        <v>17</v>
      </c>
      <c r="AV17" s="641">
        <v>26271656</v>
      </c>
    </row>
    <row r="18" spans="1:107" s="246" customFormat="1" ht="89.25" x14ac:dyDescent="0.25">
      <c r="A18" s="240"/>
      <c r="B18" s="190"/>
      <c r="C18" s="241"/>
      <c r="D18" s="612" t="s">
        <v>3045</v>
      </c>
      <c r="E18" s="600">
        <f t="shared" si="4"/>
        <v>37</v>
      </c>
      <c r="F18" s="596" t="s">
        <v>1489</v>
      </c>
      <c r="G18" s="577" t="s">
        <v>3169</v>
      </c>
      <c r="H18" s="507" t="s">
        <v>3170</v>
      </c>
      <c r="I18" s="603">
        <v>42774</v>
      </c>
      <c r="J18" s="609" t="s">
        <v>1499</v>
      </c>
      <c r="K18" s="609" t="s">
        <v>1546</v>
      </c>
      <c r="L18" s="610" t="s">
        <v>2257</v>
      </c>
      <c r="M18" s="610" t="s">
        <v>3171</v>
      </c>
      <c r="N18" s="600">
        <v>51</v>
      </c>
      <c r="O18" s="611">
        <v>801315</v>
      </c>
      <c r="P18" s="624" t="s">
        <v>1674</v>
      </c>
      <c r="Q18" s="631">
        <v>25561800</v>
      </c>
      <c r="R18" s="596" t="s">
        <v>3172</v>
      </c>
      <c r="S18" s="655" t="s">
        <v>1550</v>
      </c>
      <c r="T18" s="653" t="s">
        <v>1480</v>
      </c>
      <c r="U18" s="654" t="s">
        <v>1481</v>
      </c>
      <c r="V18" s="633">
        <v>37</v>
      </c>
      <c r="W18" s="603">
        <v>42787</v>
      </c>
      <c r="X18" s="603">
        <v>42788</v>
      </c>
      <c r="Y18" s="612"/>
      <c r="Z18" s="610" t="s">
        <v>1546</v>
      </c>
      <c r="AA18" s="610" t="s">
        <v>1620</v>
      </c>
      <c r="AB18" s="610" t="s">
        <v>1621</v>
      </c>
      <c r="AC18" s="610" t="s">
        <v>3271</v>
      </c>
      <c r="AD18" s="622">
        <v>32529734</v>
      </c>
      <c r="AE18" s="613"/>
      <c r="AF18" s="614">
        <v>53417</v>
      </c>
      <c r="AG18" s="603">
        <v>42787</v>
      </c>
      <c r="AH18" s="618">
        <v>2840200</v>
      </c>
      <c r="AI18" s="631">
        <v>25561800</v>
      </c>
      <c r="AJ18" s="623"/>
      <c r="AK18" s="623"/>
      <c r="AL18" s="623">
        <f t="shared" si="1"/>
        <v>25561800</v>
      </c>
      <c r="AM18" s="630" t="s">
        <v>22</v>
      </c>
      <c r="AN18" s="630" t="s">
        <v>67</v>
      </c>
      <c r="AO18" s="630" t="s">
        <v>67</v>
      </c>
      <c r="AP18" s="630" t="s">
        <v>67</v>
      </c>
      <c r="AQ18" s="603" t="s">
        <v>67</v>
      </c>
      <c r="AR18" s="603">
        <v>42788</v>
      </c>
      <c r="AS18" s="603">
        <v>43069</v>
      </c>
      <c r="AT18" s="401">
        <f t="shared" si="2"/>
        <v>281</v>
      </c>
      <c r="AU18" s="610" t="s">
        <v>17</v>
      </c>
      <c r="AV18" s="641">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12" t="s">
        <v>3045</v>
      </c>
      <c r="E19" s="600">
        <f t="shared" si="4"/>
        <v>39</v>
      </c>
      <c r="F19" s="596" t="s">
        <v>1489</v>
      </c>
      <c r="G19" s="577" t="s">
        <v>3173</v>
      </c>
      <c r="H19" s="507" t="s">
        <v>3174</v>
      </c>
      <c r="I19" s="603">
        <v>42779</v>
      </c>
      <c r="J19" s="609" t="s">
        <v>1499</v>
      </c>
      <c r="K19" s="609" t="s">
        <v>1546</v>
      </c>
      <c r="L19" s="610" t="s">
        <v>2257</v>
      </c>
      <c r="M19" s="610" t="s">
        <v>3175</v>
      </c>
      <c r="N19" s="600">
        <v>47</v>
      </c>
      <c r="O19" s="611">
        <v>801315</v>
      </c>
      <c r="P19" s="624" t="s">
        <v>1674</v>
      </c>
      <c r="Q19" s="631">
        <v>178512156</v>
      </c>
      <c r="R19" s="596" t="s">
        <v>3176</v>
      </c>
      <c r="S19" s="655" t="s">
        <v>1550</v>
      </c>
      <c r="T19" s="653" t="s">
        <v>1480</v>
      </c>
      <c r="U19" s="654" t="s">
        <v>1481</v>
      </c>
      <c r="V19" s="633">
        <v>39</v>
      </c>
      <c r="W19" s="603">
        <v>42788</v>
      </c>
      <c r="X19" s="603">
        <v>42788</v>
      </c>
      <c r="Y19" s="612"/>
      <c r="Z19" s="610" t="s">
        <v>1546</v>
      </c>
      <c r="AA19" s="610" t="s">
        <v>3272</v>
      </c>
      <c r="AB19" s="610" t="s">
        <v>3272</v>
      </c>
      <c r="AC19" s="610" t="s">
        <v>3273</v>
      </c>
      <c r="AD19" s="622" t="s">
        <v>3274</v>
      </c>
      <c r="AE19" s="613"/>
      <c r="AF19" s="614">
        <v>54017</v>
      </c>
      <c r="AG19" s="603">
        <v>42788</v>
      </c>
      <c r="AH19" s="618"/>
      <c r="AI19" s="631">
        <v>178512156</v>
      </c>
      <c r="AJ19" s="623"/>
      <c r="AK19" s="623"/>
      <c r="AL19" s="623">
        <f t="shared" si="1"/>
        <v>178512156</v>
      </c>
      <c r="AM19" s="630" t="s">
        <v>22</v>
      </c>
      <c r="AN19" s="630" t="s">
        <v>67</v>
      </c>
      <c r="AO19" s="630" t="s">
        <v>67</v>
      </c>
      <c r="AP19" s="630" t="s">
        <v>67</v>
      </c>
      <c r="AQ19" s="603" t="s">
        <v>67</v>
      </c>
      <c r="AR19" s="603">
        <v>42788</v>
      </c>
      <c r="AS19" s="603">
        <v>43069</v>
      </c>
      <c r="AT19" s="401">
        <f t="shared" si="2"/>
        <v>281</v>
      </c>
      <c r="AU19" s="610" t="s">
        <v>3275</v>
      </c>
      <c r="AV19" s="641">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12" t="s">
        <v>3045</v>
      </c>
      <c r="E20" s="600">
        <f t="shared" si="4"/>
        <v>43</v>
      </c>
      <c r="F20" s="596" t="s">
        <v>1489</v>
      </c>
      <c r="G20" s="577" t="s">
        <v>3177</v>
      </c>
      <c r="H20" s="507" t="s">
        <v>3178</v>
      </c>
      <c r="I20" s="603">
        <v>42781</v>
      </c>
      <c r="J20" s="609" t="s">
        <v>1499</v>
      </c>
      <c r="K20" s="609" t="s">
        <v>1546</v>
      </c>
      <c r="L20" s="610" t="s">
        <v>2257</v>
      </c>
      <c r="M20" s="610" t="s">
        <v>3179</v>
      </c>
      <c r="N20" s="614">
        <v>50</v>
      </c>
      <c r="O20" s="611">
        <v>801315</v>
      </c>
      <c r="P20" s="624" t="s">
        <v>1674</v>
      </c>
      <c r="Q20" s="631">
        <v>4901512.5</v>
      </c>
      <c r="R20" s="596" t="s">
        <v>3180</v>
      </c>
      <c r="S20" s="655" t="s">
        <v>1550</v>
      </c>
      <c r="T20" s="653" t="s">
        <v>1480</v>
      </c>
      <c r="U20" s="654" t="s">
        <v>1481</v>
      </c>
      <c r="V20" s="633">
        <v>43</v>
      </c>
      <c r="W20" s="603">
        <v>42793</v>
      </c>
      <c r="X20" s="603">
        <v>42793</v>
      </c>
      <c r="Y20" s="612"/>
      <c r="Z20" s="610" t="s">
        <v>1546</v>
      </c>
      <c r="AA20" s="610" t="s">
        <v>3276</v>
      </c>
      <c r="AB20" s="610" t="s">
        <v>3277</v>
      </c>
      <c r="AC20" s="610" t="s">
        <v>3278</v>
      </c>
      <c r="AD20" s="622">
        <v>47435281</v>
      </c>
      <c r="AE20" s="613"/>
      <c r="AF20" s="614">
        <v>56417</v>
      </c>
      <c r="AG20" s="603">
        <v>42793</v>
      </c>
      <c r="AH20" s="618">
        <v>544612.5</v>
      </c>
      <c r="AI20" s="631">
        <v>4901512.5</v>
      </c>
      <c r="AJ20" s="623"/>
      <c r="AK20" s="623"/>
      <c r="AL20" s="623">
        <f t="shared" si="1"/>
        <v>4901512.5</v>
      </c>
      <c r="AM20" s="630" t="s">
        <v>22</v>
      </c>
      <c r="AN20" s="630" t="s">
        <v>67</v>
      </c>
      <c r="AO20" s="630" t="s">
        <v>67</v>
      </c>
      <c r="AP20" s="630" t="s">
        <v>67</v>
      </c>
      <c r="AQ20" s="603" t="s">
        <v>67</v>
      </c>
      <c r="AR20" s="603">
        <v>42793</v>
      </c>
      <c r="AS20" s="603">
        <v>43065</v>
      </c>
      <c r="AT20" s="401">
        <f t="shared" si="2"/>
        <v>272</v>
      </c>
      <c r="AU20" s="610" t="s">
        <v>3279</v>
      </c>
      <c r="AV20" s="641"/>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12" t="s">
        <v>3045</v>
      </c>
      <c r="E21" s="600">
        <f t="shared" si="4"/>
        <v>50</v>
      </c>
      <c r="F21" s="596" t="s">
        <v>1489</v>
      </c>
      <c r="G21" s="577" t="s">
        <v>3182</v>
      </c>
      <c r="H21" s="507" t="s">
        <v>3183</v>
      </c>
      <c r="I21" s="603">
        <v>42781</v>
      </c>
      <c r="J21" s="609" t="s">
        <v>1499</v>
      </c>
      <c r="K21" s="609" t="s">
        <v>1546</v>
      </c>
      <c r="L21" s="610" t="s">
        <v>2257</v>
      </c>
      <c r="M21" s="610" t="s">
        <v>3181</v>
      </c>
      <c r="N21" s="614">
        <v>48</v>
      </c>
      <c r="O21" s="611">
        <v>801315</v>
      </c>
      <c r="P21" s="624" t="s">
        <v>1674</v>
      </c>
      <c r="Q21" s="631">
        <v>88657708</v>
      </c>
      <c r="R21" s="596" t="s">
        <v>3184</v>
      </c>
      <c r="S21" s="655" t="s">
        <v>1550</v>
      </c>
      <c r="T21" s="653" t="s">
        <v>1480</v>
      </c>
      <c r="U21" s="654" t="s">
        <v>1481</v>
      </c>
      <c r="V21" s="633">
        <v>50</v>
      </c>
      <c r="W21" s="603">
        <v>42795</v>
      </c>
      <c r="X21" s="603">
        <v>42795</v>
      </c>
      <c r="Y21" s="612"/>
      <c r="Z21" s="610" t="s">
        <v>1546</v>
      </c>
      <c r="AA21" s="610" t="s">
        <v>1726</v>
      </c>
      <c r="AB21" s="610" t="s">
        <v>1727</v>
      </c>
      <c r="AC21" s="610" t="s">
        <v>3280</v>
      </c>
      <c r="AD21" s="622" t="s">
        <v>3281</v>
      </c>
      <c r="AE21" s="613"/>
      <c r="AF21" s="614">
        <v>57717</v>
      </c>
      <c r="AG21" s="603">
        <v>42795</v>
      </c>
      <c r="AH21" s="612"/>
      <c r="AI21" s="618">
        <v>88657708</v>
      </c>
      <c r="AJ21" s="623"/>
      <c r="AK21" s="623"/>
      <c r="AL21" s="623">
        <f t="shared" si="1"/>
        <v>88657708</v>
      </c>
      <c r="AM21" s="630" t="s">
        <v>22</v>
      </c>
      <c r="AN21" s="630" t="s">
        <v>67</v>
      </c>
      <c r="AO21" s="630" t="s">
        <v>67</v>
      </c>
      <c r="AP21" s="630" t="s">
        <v>67</v>
      </c>
      <c r="AQ21" s="603" t="s">
        <v>67</v>
      </c>
      <c r="AR21" s="603">
        <v>42795</v>
      </c>
      <c r="AS21" s="603">
        <v>43069</v>
      </c>
      <c r="AT21" s="401">
        <f t="shared" si="2"/>
        <v>274</v>
      </c>
      <c r="AU21" s="610" t="s">
        <v>3282</v>
      </c>
      <c r="AV21" s="641">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12" t="s">
        <v>3045</v>
      </c>
      <c r="E22" s="600">
        <f t="shared" si="4"/>
        <v>47</v>
      </c>
      <c r="F22" s="596" t="s">
        <v>1489</v>
      </c>
      <c r="G22" s="577" t="s">
        <v>3190</v>
      </c>
      <c r="H22" s="507" t="s">
        <v>3191</v>
      </c>
      <c r="I22" s="603">
        <v>42782</v>
      </c>
      <c r="J22" s="609" t="s">
        <v>1499</v>
      </c>
      <c r="K22" s="609" t="s">
        <v>1546</v>
      </c>
      <c r="L22" s="610" t="s">
        <v>2257</v>
      </c>
      <c r="M22" s="610" t="s">
        <v>3192</v>
      </c>
      <c r="N22" s="600">
        <v>45</v>
      </c>
      <c r="O22" s="611">
        <v>801315</v>
      </c>
      <c r="P22" s="624" t="s">
        <v>1674</v>
      </c>
      <c r="Q22" s="631">
        <v>8129466</v>
      </c>
      <c r="R22" s="596" t="s">
        <v>3193</v>
      </c>
      <c r="S22" s="655" t="s">
        <v>1550</v>
      </c>
      <c r="T22" s="653" t="s">
        <v>1480</v>
      </c>
      <c r="U22" s="654" t="s">
        <v>1481</v>
      </c>
      <c r="V22" s="633">
        <v>47</v>
      </c>
      <c r="W22" s="603">
        <v>42794</v>
      </c>
      <c r="X22" s="603">
        <v>42795</v>
      </c>
      <c r="Y22" s="612"/>
      <c r="Z22" s="610" t="s">
        <v>1546</v>
      </c>
      <c r="AA22" s="610" t="s">
        <v>1686</v>
      </c>
      <c r="AB22" s="610" t="s">
        <v>1689</v>
      </c>
      <c r="AC22" s="610" t="s">
        <v>3283</v>
      </c>
      <c r="AD22" s="622">
        <v>98324134</v>
      </c>
      <c r="AE22" s="613"/>
      <c r="AF22" s="614">
        <v>57217</v>
      </c>
      <c r="AG22" s="603">
        <v>42794</v>
      </c>
      <c r="AH22" s="618">
        <v>903274000</v>
      </c>
      <c r="AI22" s="621">
        <v>8129466</v>
      </c>
      <c r="AJ22" s="623"/>
      <c r="AK22" s="623"/>
      <c r="AL22" s="623">
        <f t="shared" si="1"/>
        <v>8129466</v>
      </c>
      <c r="AM22" s="630" t="s">
        <v>22</v>
      </c>
      <c r="AN22" s="630" t="s">
        <v>67</v>
      </c>
      <c r="AO22" s="630" t="s">
        <v>67</v>
      </c>
      <c r="AP22" s="630" t="s">
        <v>67</v>
      </c>
      <c r="AQ22" s="603" t="s">
        <v>67</v>
      </c>
      <c r="AR22" s="603">
        <v>42795</v>
      </c>
      <c r="AS22" s="603">
        <v>43069</v>
      </c>
      <c r="AT22" s="401">
        <f t="shared" si="2"/>
        <v>274</v>
      </c>
      <c r="AU22" s="610" t="s">
        <v>16</v>
      </c>
      <c r="AV22" s="641">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12" t="s">
        <v>3045</v>
      </c>
      <c r="E23" s="600">
        <f t="shared" si="4"/>
        <v>48</v>
      </c>
      <c r="F23" s="596" t="s">
        <v>1489</v>
      </c>
      <c r="G23" s="577" t="s">
        <v>3194</v>
      </c>
      <c r="H23" s="507" t="s">
        <v>3195</v>
      </c>
      <c r="I23" s="603">
        <v>42782</v>
      </c>
      <c r="J23" s="609" t="s">
        <v>1499</v>
      </c>
      <c r="K23" s="609" t="s">
        <v>1546</v>
      </c>
      <c r="L23" s="610" t="s">
        <v>2257</v>
      </c>
      <c r="M23" s="610" t="s">
        <v>3196</v>
      </c>
      <c r="N23" s="614">
        <v>52</v>
      </c>
      <c r="O23" s="611">
        <v>801315</v>
      </c>
      <c r="P23" s="624" t="s">
        <v>1674</v>
      </c>
      <c r="Q23" s="631">
        <v>56051415</v>
      </c>
      <c r="R23" s="596" t="s">
        <v>3197</v>
      </c>
      <c r="S23" s="655" t="s">
        <v>1550</v>
      </c>
      <c r="T23" s="653" t="s">
        <v>1480</v>
      </c>
      <c r="U23" s="654" t="s">
        <v>1481</v>
      </c>
      <c r="V23" s="633">
        <v>48</v>
      </c>
      <c r="W23" s="603">
        <v>42795</v>
      </c>
      <c r="X23" s="603">
        <v>42795</v>
      </c>
      <c r="Y23" s="612"/>
      <c r="Z23" s="610" t="s">
        <v>1546</v>
      </c>
      <c r="AA23" s="610" t="s">
        <v>3284</v>
      </c>
      <c r="AB23" s="610" t="s">
        <v>3285</v>
      </c>
      <c r="AC23" s="610" t="s">
        <v>3286</v>
      </c>
      <c r="AD23" s="622">
        <v>41889835</v>
      </c>
      <c r="AE23" s="613"/>
      <c r="AF23" s="614">
        <v>57517</v>
      </c>
      <c r="AG23" s="603">
        <v>42795</v>
      </c>
      <c r="AH23" s="618">
        <v>6227935</v>
      </c>
      <c r="AI23" s="631">
        <v>56051415</v>
      </c>
      <c r="AJ23" s="623"/>
      <c r="AK23" s="623"/>
      <c r="AL23" s="623">
        <f t="shared" si="1"/>
        <v>56051415</v>
      </c>
      <c r="AM23" s="630" t="s">
        <v>22</v>
      </c>
      <c r="AN23" s="630" t="s">
        <v>67</v>
      </c>
      <c r="AO23" s="630" t="s">
        <v>67</v>
      </c>
      <c r="AP23" s="630" t="s">
        <v>67</v>
      </c>
      <c r="AQ23" s="603" t="s">
        <v>67</v>
      </c>
      <c r="AR23" s="603">
        <v>42795</v>
      </c>
      <c r="AS23" s="603">
        <v>43069</v>
      </c>
      <c r="AT23" s="401">
        <f t="shared" si="2"/>
        <v>274</v>
      </c>
      <c r="AU23" s="610" t="s">
        <v>3287</v>
      </c>
      <c r="AV23" s="641">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37" t="s">
        <v>3045</v>
      </c>
      <c r="E24" s="600">
        <f t="shared" si="4"/>
        <v>45</v>
      </c>
      <c r="F24" s="598" t="s">
        <v>1489</v>
      </c>
      <c r="G24" s="577" t="s">
        <v>3228</v>
      </c>
      <c r="H24" s="507" t="s">
        <v>3229</v>
      </c>
      <c r="I24" s="603">
        <v>42787</v>
      </c>
      <c r="J24" s="610" t="s">
        <v>1499</v>
      </c>
      <c r="K24" s="610" t="s">
        <v>1546</v>
      </c>
      <c r="L24" s="610" t="s">
        <v>2257</v>
      </c>
      <c r="M24" s="610" t="s">
        <v>3230</v>
      </c>
      <c r="N24" s="614">
        <v>49</v>
      </c>
      <c r="O24" s="611">
        <v>801315</v>
      </c>
      <c r="P24" s="624" t="s">
        <v>1674</v>
      </c>
      <c r="Q24" s="636">
        <v>15030000</v>
      </c>
      <c r="R24" s="617" t="s">
        <v>3231</v>
      </c>
      <c r="S24" s="655" t="s">
        <v>1550</v>
      </c>
      <c r="T24" s="653" t="s">
        <v>1480</v>
      </c>
      <c r="U24" s="654" t="s">
        <v>1481</v>
      </c>
      <c r="V24" s="633">
        <v>45</v>
      </c>
      <c r="W24" s="603">
        <v>42794</v>
      </c>
      <c r="X24" s="603">
        <v>42738</v>
      </c>
      <c r="Y24" s="612"/>
      <c r="Z24" s="610" t="s">
        <v>1546</v>
      </c>
      <c r="AA24" s="610" t="s">
        <v>3232</v>
      </c>
      <c r="AB24" s="610" t="s">
        <v>2117</v>
      </c>
      <c r="AC24" s="610" t="s">
        <v>3233</v>
      </c>
      <c r="AD24" s="622">
        <v>51667006</v>
      </c>
      <c r="AE24" s="613"/>
      <c r="AF24" s="600">
        <v>56917</v>
      </c>
      <c r="AG24" s="603">
        <v>42794</v>
      </c>
      <c r="AH24" s="623">
        <v>1670000</v>
      </c>
      <c r="AI24" s="636">
        <v>15030000</v>
      </c>
      <c r="AJ24" s="623"/>
      <c r="AK24" s="623"/>
      <c r="AL24" s="623">
        <f t="shared" si="1"/>
        <v>15030000</v>
      </c>
      <c r="AM24" s="630" t="s">
        <v>22</v>
      </c>
      <c r="AN24" s="630" t="s">
        <v>67</v>
      </c>
      <c r="AO24" s="630" t="s">
        <v>67</v>
      </c>
      <c r="AP24" s="630" t="s">
        <v>67</v>
      </c>
      <c r="AQ24" s="603" t="s">
        <v>67</v>
      </c>
      <c r="AR24" s="603">
        <v>42795</v>
      </c>
      <c r="AS24" s="603">
        <v>43039</v>
      </c>
      <c r="AT24" s="401">
        <f t="shared" si="2"/>
        <v>244</v>
      </c>
      <c r="AU24" s="610" t="s">
        <v>2888</v>
      </c>
      <c r="AV24" s="641">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2017'!U8)))</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21" t="s">
        <v>2910</v>
      </c>
      <c r="F2" s="822"/>
      <c r="G2" s="821"/>
      <c r="H2" s="821"/>
      <c r="I2" s="821"/>
      <c r="J2" s="821"/>
      <c r="K2" s="822"/>
      <c r="L2" s="822"/>
      <c r="M2" s="822"/>
      <c r="N2" s="822"/>
      <c r="O2" s="822"/>
      <c r="P2" s="822"/>
      <c r="Q2" s="822"/>
      <c r="R2" s="822"/>
      <c r="S2" s="822"/>
      <c r="T2" s="822"/>
      <c r="U2" s="822"/>
      <c r="V2" s="821"/>
      <c r="W2" s="821"/>
      <c r="X2" s="822"/>
      <c r="Y2" s="822"/>
      <c r="Z2" s="822"/>
      <c r="AA2" s="822"/>
      <c r="AB2" s="822"/>
      <c r="AC2" s="822"/>
      <c r="AD2" s="821"/>
      <c r="AE2" s="822"/>
      <c r="AF2" s="822"/>
      <c r="AG2" s="822"/>
      <c r="AH2" s="822"/>
      <c r="AI2" s="821"/>
      <c r="AJ2" s="822"/>
      <c r="AK2" s="822"/>
      <c r="AL2" s="822"/>
      <c r="AM2" s="821"/>
    </row>
    <row r="3" spans="4:48" ht="18" x14ac:dyDescent="0.25">
      <c r="E3" s="821" t="s">
        <v>2909</v>
      </c>
      <c r="F3" s="823"/>
      <c r="G3" s="821"/>
      <c r="H3" s="821"/>
      <c r="I3" s="821"/>
      <c r="J3" s="821"/>
      <c r="K3" s="823"/>
      <c r="L3" s="823"/>
      <c r="M3" s="823"/>
      <c r="N3" s="823"/>
      <c r="O3" s="823"/>
      <c r="P3" s="823"/>
      <c r="Q3" s="823"/>
      <c r="R3" s="823"/>
      <c r="S3" s="823"/>
      <c r="T3" s="823"/>
      <c r="U3" s="823"/>
      <c r="V3" s="821"/>
      <c r="W3" s="821"/>
      <c r="X3" s="823"/>
      <c r="Y3" s="823"/>
      <c r="Z3" s="823"/>
      <c r="AA3" s="823"/>
      <c r="AB3" s="823"/>
      <c r="AC3" s="823"/>
      <c r="AD3" s="821"/>
      <c r="AE3" s="823"/>
      <c r="AF3" s="823"/>
      <c r="AG3" s="823"/>
      <c r="AH3" s="823"/>
      <c r="AI3" s="821"/>
      <c r="AJ3" s="823"/>
      <c r="AK3" s="823"/>
      <c r="AL3" s="823"/>
      <c r="AM3" s="821"/>
    </row>
    <row r="4" spans="4:48" x14ac:dyDescent="0.25">
      <c r="E4" s="338"/>
      <c r="G4" s="339"/>
      <c r="H4" s="339"/>
      <c r="I4" s="340"/>
      <c r="J4" s="341"/>
      <c r="V4" s="342"/>
      <c r="W4" s="343"/>
      <c r="AD4" s="339"/>
      <c r="AI4" s="344"/>
      <c r="AM4" s="344"/>
    </row>
    <row r="5" spans="4:48" ht="18" x14ac:dyDescent="0.25">
      <c r="E5" s="821" t="s">
        <v>1526</v>
      </c>
      <c r="F5" s="822"/>
      <c r="G5" s="821"/>
      <c r="H5" s="821"/>
      <c r="I5" s="821"/>
      <c r="J5" s="821"/>
      <c r="K5" s="822"/>
      <c r="L5" s="822"/>
      <c r="M5" s="822"/>
      <c r="N5" s="822"/>
      <c r="O5" s="822"/>
      <c r="P5" s="822"/>
      <c r="Q5" s="822"/>
      <c r="R5" s="822"/>
      <c r="S5" s="822"/>
      <c r="T5" s="822"/>
      <c r="U5" s="822"/>
      <c r="V5" s="821"/>
      <c r="W5" s="821"/>
      <c r="X5" s="822"/>
      <c r="Y5" s="822"/>
      <c r="Z5" s="822"/>
      <c r="AA5" s="822"/>
      <c r="AB5" s="822"/>
      <c r="AC5" s="822"/>
      <c r="AD5" s="821"/>
      <c r="AE5" s="822"/>
      <c r="AF5" s="822"/>
      <c r="AG5" s="822"/>
      <c r="AH5" s="822"/>
      <c r="AI5" s="821"/>
      <c r="AJ5" s="822"/>
      <c r="AK5" s="822"/>
      <c r="AL5" s="822"/>
      <c r="AM5" s="821"/>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63.75" x14ac:dyDescent="0.25">
      <c r="D8" s="612" t="s">
        <v>3045</v>
      </c>
      <c r="E8" s="410">
        <f t="shared" ref="E8:E16" si="0">(V8)</f>
        <v>25</v>
      </c>
      <c r="F8" s="596" t="s">
        <v>1489</v>
      </c>
      <c r="G8" s="652" t="s">
        <v>2999</v>
      </c>
      <c r="H8" s="503" t="s">
        <v>2998</v>
      </c>
      <c r="I8" s="603">
        <v>42760</v>
      </c>
      <c r="J8" s="609" t="s">
        <v>1499</v>
      </c>
      <c r="K8" s="609" t="s">
        <v>1526</v>
      </c>
      <c r="L8" s="649" t="s">
        <v>2257</v>
      </c>
      <c r="M8" s="635" t="s">
        <v>1711</v>
      </c>
      <c r="N8" s="614">
        <v>10</v>
      </c>
      <c r="O8" s="611">
        <v>721015</v>
      </c>
      <c r="P8" s="624" t="s">
        <v>3000</v>
      </c>
      <c r="Q8" s="631">
        <v>26600000</v>
      </c>
      <c r="R8" s="596" t="s">
        <v>3001</v>
      </c>
      <c r="S8" s="655" t="s">
        <v>1714</v>
      </c>
      <c r="T8" s="653" t="s">
        <v>1480</v>
      </c>
      <c r="U8" s="654" t="s">
        <v>1481</v>
      </c>
      <c r="V8" s="633">
        <v>25</v>
      </c>
      <c r="W8" s="603">
        <v>42765</v>
      </c>
      <c r="X8" s="603">
        <v>42780</v>
      </c>
      <c r="Y8" s="626">
        <f t="shared" ref="Y8" si="1">W8-X8</f>
        <v>-15</v>
      </c>
      <c r="Z8" s="610" t="s">
        <v>3221</v>
      </c>
      <c r="AA8" s="610" t="s">
        <v>1484</v>
      </c>
      <c r="AB8" s="610" t="s">
        <v>1484</v>
      </c>
      <c r="AC8" s="610" t="s">
        <v>3450</v>
      </c>
      <c r="AD8" s="622" t="s">
        <v>3319</v>
      </c>
      <c r="AE8" s="613"/>
      <c r="AF8" s="614">
        <v>37317</v>
      </c>
      <c r="AG8" s="603">
        <v>42765</v>
      </c>
      <c r="AH8" s="618"/>
      <c r="AI8" s="631">
        <v>24289266</v>
      </c>
      <c r="AJ8" s="623"/>
      <c r="AK8" s="623"/>
      <c r="AL8" s="623">
        <f t="shared" ref="AL8:AL16" si="2">+AI8+AJ8</f>
        <v>24289266</v>
      </c>
      <c r="AM8" s="630" t="s">
        <v>3474</v>
      </c>
      <c r="AN8" s="630" t="s">
        <v>3475</v>
      </c>
      <c r="AO8" s="630" t="s">
        <v>3476</v>
      </c>
      <c r="AP8" s="630" t="s">
        <v>3477</v>
      </c>
      <c r="AQ8" s="603">
        <v>42765</v>
      </c>
      <c r="AR8" s="603">
        <v>42780</v>
      </c>
      <c r="AS8" s="603">
        <v>43100</v>
      </c>
      <c r="AT8" s="401">
        <f t="shared" ref="AT8:AT11" si="3">AS8-AR8</f>
        <v>320</v>
      </c>
      <c r="AU8" s="610" t="s">
        <v>50</v>
      </c>
      <c r="AV8" s="641">
        <v>79448817</v>
      </c>
    </row>
    <row r="9" spans="4:48" ht="38.25" x14ac:dyDescent="0.25">
      <c r="D9" s="612" t="s">
        <v>3045</v>
      </c>
      <c r="E9" s="410">
        <f t="shared" si="0"/>
        <v>24</v>
      </c>
      <c r="F9" s="596" t="s">
        <v>2164</v>
      </c>
      <c r="G9" s="652" t="s">
        <v>3017</v>
      </c>
      <c r="H9" s="503" t="s">
        <v>3018</v>
      </c>
      <c r="I9" s="603">
        <v>42755</v>
      </c>
      <c r="J9" s="609" t="s">
        <v>1499</v>
      </c>
      <c r="K9" s="609" t="s">
        <v>1526</v>
      </c>
      <c r="L9" s="610" t="s">
        <v>212</v>
      </c>
      <c r="M9" s="635" t="s">
        <v>3019</v>
      </c>
      <c r="N9" s="600">
        <v>9</v>
      </c>
      <c r="O9" s="611">
        <v>811215</v>
      </c>
      <c r="P9" s="610" t="s">
        <v>3020</v>
      </c>
      <c r="Q9" s="631">
        <v>6000000</v>
      </c>
      <c r="R9" s="596" t="s">
        <v>3021</v>
      </c>
      <c r="S9" s="655" t="s">
        <v>1563</v>
      </c>
      <c r="T9" s="653" t="s">
        <v>1480</v>
      </c>
      <c r="U9" s="654" t="s">
        <v>1481</v>
      </c>
      <c r="V9" s="633">
        <v>24</v>
      </c>
      <c r="W9" s="603">
        <v>42762</v>
      </c>
      <c r="X9" s="603" t="s">
        <v>3022</v>
      </c>
      <c r="Y9" s="612"/>
      <c r="Z9" s="610" t="s">
        <v>3221</v>
      </c>
      <c r="AA9" s="610" t="s">
        <v>1484</v>
      </c>
      <c r="AB9" s="610" t="s">
        <v>1484</v>
      </c>
      <c r="AC9" s="610" t="s">
        <v>3023</v>
      </c>
      <c r="AD9" s="622" t="s">
        <v>3024</v>
      </c>
      <c r="AE9" s="412"/>
      <c r="AF9" s="614">
        <v>37217</v>
      </c>
      <c r="AG9" s="603">
        <v>42762</v>
      </c>
      <c r="AH9" s="618"/>
      <c r="AI9" s="631">
        <v>6000000</v>
      </c>
      <c r="AJ9" s="623"/>
      <c r="AK9" s="623"/>
      <c r="AL9" s="623">
        <f t="shared" si="2"/>
        <v>6000000</v>
      </c>
      <c r="AM9" s="630" t="s">
        <v>22</v>
      </c>
      <c r="AN9" s="630" t="s">
        <v>67</v>
      </c>
      <c r="AO9" s="630" t="s">
        <v>67</v>
      </c>
      <c r="AP9" s="630" t="s">
        <v>67</v>
      </c>
      <c r="AQ9" s="603" t="s">
        <v>67</v>
      </c>
      <c r="AR9" s="603">
        <v>42762</v>
      </c>
      <c r="AS9" s="603">
        <v>43100</v>
      </c>
      <c r="AT9" s="597">
        <f t="shared" si="3"/>
        <v>338</v>
      </c>
      <c r="AU9" s="610" t="s">
        <v>96</v>
      </c>
      <c r="AV9" s="641">
        <v>94486941</v>
      </c>
    </row>
    <row r="10" spans="4:48" ht="51" x14ac:dyDescent="0.25">
      <c r="D10" s="612" t="s">
        <v>2404</v>
      </c>
      <c r="E10" s="600">
        <f t="shared" si="0"/>
        <v>35</v>
      </c>
      <c r="F10" s="596" t="s">
        <v>2164</v>
      </c>
      <c r="G10" s="652" t="s">
        <v>3120</v>
      </c>
      <c r="H10" s="507" t="s">
        <v>3121</v>
      </c>
      <c r="I10" s="603">
        <v>42775</v>
      </c>
      <c r="J10" s="609" t="s">
        <v>1499</v>
      </c>
      <c r="K10" s="609" t="s">
        <v>1526</v>
      </c>
      <c r="L10" s="610" t="s">
        <v>3009</v>
      </c>
      <c r="M10" s="610" t="s">
        <v>3122</v>
      </c>
      <c r="N10" s="614">
        <v>86</v>
      </c>
      <c r="O10" s="611">
        <v>391210</v>
      </c>
      <c r="P10" s="610" t="s">
        <v>3123</v>
      </c>
      <c r="Q10" s="631">
        <v>181570000</v>
      </c>
      <c r="R10" s="596" t="s">
        <v>3124</v>
      </c>
      <c r="S10" s="655" t="s">
        <v>3006</v>
      </c>
      <c r="T10" s="653" t="s">
        <v>1480</v>
      </c>
      <c r="U10" s="654" t="s">
        <v>1481</v>
      </c>
      <c r="V10" s="633">
        <v>35</v>
      </c>
      <c r="W10" s="603">
        <v>42783</v>
      </c>
      <c r="X10" s="603">
        <v>42783</v>
      </c>
      <c r="Y10" s="612"/>
      <c r="Z10" s="610" t="s">
        <v>3221</v>
      </c>
      <c r="AA10" s="610" t="s">
        <v>1866</v>
      </c>
      <c r="AB10" s="610" t="s">
        <v>1866</v>
      </c>
      <c r="AC10" s="610" t="s">
        <v>3398</v>
      </c>
      <c r="AD10" s="622" t="s">
        <v>3399</v>
      </c>
      <c r="AE10" s="613"/>
      <c r="AF10" s="614">
        <v>47117</v>
      </c>
      <c r="AG10" s="603">
        <v>42783</v>
      </c>
      <c r="AH10" s="618"/>
      <c r="AI10" s="631">
        <v>181570000</v>
      </c>
      <c r="AJ10" s="623"/>
      <c r="AK10" s="623"/>
      <c r="AL10" s="623">
        <f t="shared" si="2"/>
        <v>181570000</v>
      </c>
      <c r="AM10" s="630" t="s">
        <v>3483</v>
      </c>
      <c r="AN10" s="630" t="s">
        <v>1898</v>
      </c>
      <c r="AO10" s="630" t="s">
        <v>3484</v>
      </c>
      <c r="AP10" s="630" t="s">
        <v>3480</v>
      </c>
      <c r="AQ10" s="603">
        <v>42787</v>
      </c>
      <c r="AR10" s="603">
        <v>42783</v>
      </c>
      <c r="AS10" s="603">
        <v>43100</v>
      </c>
      <c r="AT10" s="597">
        <f t="shared" si="3"/>
        <v>317</v>
      </c>
      <c r="AU10" s="610" t="s">
        <v>89</v>
      </c>
      <c r="AV10" s="641">
        <v>19262345</v>
      </c>
    </row>
    <row r="11" spans="4:48" ht="63.75" x14ac:dyDescent="0.25">
      <c r="D11" s="612" t="s">
        <v>3045</v>
      </c>
      <c r="E11" s="600">
        <f t="shared" si="0"/>
        <v>36</v>
      </c>
      <c r="F11" s="596" t="s">
        <v>2164</v>
      </c>
      <c r="G11" s="652" t="s">
        <v>3136</v>
      </c>
      <c r="H11" s="507" t="s">
        <v>3137</v>
      </c>
      <c r="I11" s="603">
        <v>42774</v>
      </c>
      <c r="J11" s="609" t="s">
        <v>1499</v>
      </c>
      <c r="K11" s="609" t="s">
        <v>1526</v>
      </c>
      <c r="L11" s="610" t="s">
        <v>3074</v>
      </c>
      <c r="M11" s="610" t="s">
        <v>1799</v>
      </c>
      <c r="N11" s="614">
        <v>67</v>
      </c>
      <c r="O11" s="611">
        <v>821119</v>
      </c>
      <c r="P11" s="610" t="s">
        <v>3020</v>
      </c>
      <c r="Q11" s="631">
        <v>21000000</v>
      </c>
      <c r="R11" s="596" t="s">
        <v>3138</v>
      </c>
      <c r="S11" s="647" t="s">
        <v>1803</v>
      </c>
      <c r="T11" s="653" t="s">
        <v>1480</v>
      </c>
      <c r="U11" s="654" t="s">
        <v>1481</v>
      </c>
      <c r="V11" s="633">
        <v>36</v>
      </c>
      <c r="W11" s="603">
        <v>42783</v>
      </c>
      <c r="X11" s="603">
        <v>42783</v>
      </c>
      <c r="Y11" s="612"/>
      <c r="Z11" s="610" t="s">
        <v>3221</v>
      </c>
      <c r="AA11" s="610" t="s">
        <v>1484</v>
      </c>
      <c r="AB11" s="610" t="s">
        <v>1484</v>
      </c>
      <c r="AC11" s="610" t="s">
        <v>3269</v>
      </c>
      <c r="AD11" s="622" t="s">
        <v>3270</v>
      </c>
      <c r="AE11" s="613"/>
      <c r="AF11" s="614">
        <v>47417</v>
      </c>
      <c r="AG11" s="603">
        <v>42783</v>
      </c>
      <c r="AH11" s="618"/>
      <c r="AI11" s="618">
        <v>21000000</v>
      </c>
      <c r="AJ11" s="623"/>
      <c r="AK11" s="623"/>
      <c r="AL11" s="623">
        <f t="shared" si="2"/>
        <v>21000000</v>
      </c>
      <c r="AM11" s="630" t="s">
        <v>22</v>
      </c>
      <c r="AN11" s="630" t="s">
        <v>67</v>
      </c>
      <c r="AO11" s="630" t="s">
        <v>67</v>
      </c>
      <c r="AP11" s="630" t="s">
        <v>67</v>
      </c>
      <c r="AQ11" s="603" t="s">
        <v>67</v>
      </c>
      <c r="AR11" s="603">
        <v>42783</v>
      </c>
      <c r="AS11" s="603">
        <v>42994</v>
      </c>
      <c r="AT11" s="597">
        <f t="shared" si="3"/>
        <v>211</v>
      </c>
      <c r="AU11" s="610" t="s">
        <v>3115</v>
      </c>
      <c r="AV11" s="641">
        <v>39774921</v>
      </c>
    </row>
    <row r="12" spans="4:48" ht="51" x14ac:dyDescent="0.25">
      <c r="D12" s="612" t="s">
        <v>2404</v>
      </c>
      <c r="E12" s="600">
        <f t="shared" si="0"/>
        <v>42</v>
      </c>
      <c r="F12" s="596" t="s">
        <v>1609</v>
      </c>
      <c r="G12" s="652" t="s">
        <v>3143</v>
      </c>
      <c r="H12" s="507" t="s">
        <v>3144</v>
      </c>
      <c r="I12" s="603">
        <v>42773</v>
      </c>
      <c r="J12" s="609" t="s">
        <v>1499</v>
      </c>
      <c r="K12" s="609" t="s">
        <v>1526</v>
      </c>
      <c r="L12" s="610" t="s">
        <v>3009</v>
      </c>
      <c r="M12" s="651" t="s">
        <v>3145</v>
      </c>
      <c r="N12" s="614">
        <v>92</v>
      </c>
      <c r="O12" s="611">
        <v>721033</v>
      </c>
      <c r="P12" s="624" t="s">
        <v>3000</v>
      </c>
      <c r="Q12" s="631">
        <v>170128970</v>
      </c>
      <c r="R12" s="596" t="s">
        <v>3146</v>
      </c>
      <c r="S12" s="655" t="s">
        <v>3006</v>
      </c>
      <c r="T12" s="653" t="s">
        <v>1480</v>
      </c>
      <c r="U12" s="654" t="s">
        <v>1481</v>
      </c>
      <c r="V12" s="633">
        <v>42</v>
      </c>
      <c r="W12" s="603">
        <v>42790</v>
      </c>
      <c r="X12" s="603">
        <v>42790</v>
      </c>
      <c r="Y12" s="612"/>
      <c r="Z12" s="610" t="s">
        <v>3221</v>
      </c>
      <c r="AA12" s="610" t="s">
        <v>1484</v>
      </c>
      <c r="AB12" s="610" t="s">
        <v>1484</v>
      </c>
      <c r="AC12" s="610" t="s">
        <v>3402</v>
      </c>
      <c r="AD12" s="646" t="s">
        <v>3400</v>
      </c>
      <c r="AE12" s="613"/>
      <c r="AF12" s="614">
        <v>56117</v>
      </c>
      <c r="AG12" s="603">
        <v>42790</v>
      </c>
      <c r="AH12" s="612">
        <v>17128970</v>
      </c>
      <c r="AI12" s="618">
        <v>170128970</v>
      </c>
      <c r="AJ12" s="623"/>
      <c r="AK12" s="623"/>
      <c r="AL12" s="400">
        <f t="shared" si="2"/>
        <v>170128970</v>
      </c>
      <c r="AM12" s="630" t="s">
        <v>3483</v>
      </c>
      <c r="AN12" s="630" t="s">
        <v>1898</v>
      </c>
      <c r="AO12" s="630" t="s">
        <v>3484</v>
      </c>
      <c r="AP12" s="630" t="s">
        <v>3485</v>
      </c>
      <c r="AQ12" s="603">
        <v>42796</v>
      </c>
      <c r="AR12" s="603">
        <v>42790</v>
      </c>
      <c r="AS12" s="603">
        <v>43100</v>
      </c>
      <c r="AT12" s="401">
        <f>AS12-AR12</f>
        <v>310</v>
      </c>
      <c r="AU12" s="597" t="s">
        <v>2673</v>
      </c>
      <c r="AV12" s="641">
        <v>19477329</v>
      </c>
    </row>
    <row r="13" spans="4:48" ht="51" x14ac:dyDescent="0.25">
      <c r="D13" s="612" t="s">
        <v>2404</v>
      </c>
      <c r="E13" s="600">
        <f t="shared" si="0"/>
        <v>41</v>
      </c>
      <c r="F13" s="596" t="s">
        <v>1609</v>
      </c>
      <c r="G13" s="652" t="s">
        <v>3147</v>
      </c>
      <c r="H13" s="507" t="s">
        <v>3148</v>
      </c>
      <c r="I13" s="603">
        <v>42775</v>
      </c>
      <c r="J13" s="609" t="s">
        <v>1499</v>
      </c>
      <c r="K13" s="609" t="s">
        <v>1526</v>
      </c>
      <c r="L13" s="610" t="s">
        <v>3009</v>
      </c>
      <c r="M13" s="651" t="s">
        <v>3149</v>
      </c>
      <c r="N13" s="614">
        <v>91</v>
      </c>
      <c r="O13" s="611">
        <v>721033</v>
      </c>
      <c r="P13" s="624" t="s">
        <v>3000</v>
      </c>
      <c r="Q13" s="631">
        <v>141619000</v>
      </c>
      <c r="R13" s="596" t="s">
        <v>3150</v>
      </c>
      <c r="S13" s="655" t="s">
        <v>3006</v>
      </c>
      <c r="T13" s="653" t="s">
        <v>1480</v>
      </c>
      <c r="U13" s="654" t="s">
        <v>1481</v>
      </c>
      <c r="V13" s="633">
        <v>41</v>
      </c>
      <c r="W13" s="603">
        <v>42789</v>
      </c>
      <c r="X13" s="603">
        <v>42789</v>
      </c>
      <c r="Y13" s="612"/>
      <c r="Z13" s="610" t="s">
        <v>3221</v>
      </c>
      <c r="AA13" s="610" t="s">
        <v>1484</v>
      </c>
      <c r="AB13" s="610" t="s">
        <v>1484</v>
      </c>
      <c r="AC13" s="610" t="s">
        <v>2181</v>
      </c>
      <c r="AD13" s="622" t="s">
        <v>3401</v>
      </c>
      <c r="AE13" s="613"/>
      <c r="AF13" s="614">
        <v>55617</v>
      </c>
      <c r="AG13" s="603">
        <v>42789</v>
      </c>
      <c r="AH13" s="612">
        <v>14161900</v>
      </c>
      <c r="AI13" s="618">
        <v>141619000</v>
      </c>
      <c r="AJ13" s="623"/>
      <c r="AK13" s="623"/>
      <c r="AL13" s="400">
        <f t="shared" si="2"/>
        <v>141619000</v>
      </c>
      <c r="AM13" s="630" t="s">
        <v>3483</v>
      </c>
      <c r="AN13" s="630" t="s">
        <v>1898</v>
      </c>
      <c r="AO13" s="630" t="s">
        <v>3484</v>
      </c>
      <c r="AP13" s="630" t="s">
        <v>3486</v>
      </c>
      <c r="AQ13" s="603">
        <v>42794</v>
      </c>
      <c r="AR13" s="603">
        <v>42789</v>
      </c>
      <c r="AS13" s="603">
        <v>43100</v>
      </c>
      <c r="AT13" s="401">
        <f>AS13-AR13</f>
        <v>311</v>
      </c>
      <c r="AU13" s="597" t="s">
        <v>2673</v>
      </c>
      <c r="AV13" s="641">
        <v>19477329</v>
      </c>
    </row>
    <row r="14" spans="4:48" ht="51" x14ac:dyDescent="0.25">
      <c r="D14" s="612" t="s">
        <v>2404</v>
      </c>
      <c r="E14" s="600">
        <f t="shared" si="0"/>
        <v>54</v>
      </c>
      <c r="F14" s="596" t="s">
        <v>1609</v>
      </c>
      <c r="G14" s="652" t="s">
        <v>3151</v>
      </c>
      <c r="H14" s="507" t="s">
        <v>3152</v>
      </c>
      <c r="I14" s="603">
        <v>42780</v>
      </c>
      <c r="J14" s="609" t="s">
        <v>1499</v>
      </c>
      <c r="K14" s="609" t="s">
        <v>1526</v>
      </c>
      <c r="L14" s="610" t="s">
        <v>3009</v>
      </c>
      <c r="M14" s="651" t="s">
        <v>3153</v>
      </c>
      <c r="N14" s="614">
        <v>89</v>
      </c>
      <c r="O14" s="611">
        <v>432323</v>
      </c>
      <c r="P14" s="595" t="s">
        <v>3027</v>
      </c>
      <c r="Q14" s="631">
        <v>222619171</v>
      </c>
      <c r="R14" s="596" t="s">
        <v>3154</v>
      </c>
      <c r="S14" s="655" t="s">
        <v>3006</v>
      </c>
      <c r="T14" s="653" t="s">
        <v>1480</v>
      </c>
      <c r="U14" s="654" t="s">
        <v>1481</v>
      </c>
      <c r="V14" s="633">
        <v>54</v>
      </c>
      <c r="W14" s="603">
        <v>42804</v>
      </c>
      <c r="X14" s="603">
        <v>42804</v>
      </c>
      <c r="Y14" s="612"/>
      <c r="Z14" s="610" t="s">
        <v>1804</v>
      </c>
      <c r="AA14" s="610" t="s">
        <v>1484</v>
      </c>
      <c r="AB14" s="610" t="s">
        <v>1484</v>
      </c>
      <c r="AC14" s="610" t="s">
        <v>1945</v>
      </c>
      <c r="AD14" s="622" t="s">
        <v>3403</v>
      </c>
      <c r="AE14" s="613"/>
      <c r="AF14" s="614">
        <v>64017</v>
      </c>
      <c r="AG14" s="603">
        <v>42804</v>
      </c>
      <c r="AH14" s="618"/>
      <c r="AI14" s="631">
        <v>222618850</v>
      </c>
      <c r="AJ14" s="623"/>
      <c r="AK14" s="623"/>
      <c r="AL14" s="623">
        <f t="shared" si="2"/>
        <v>222618850</v>
      </c>
      <c r="AM14" s="630" t="s">
        <v>3483</v>
      </c>
      <c r="AN14" s="630" t="s">
        <v>3487</v>
      </c>
      <c r="AO14" s="630" t="s">
        <v>3488</v>
      </c>
      <c r="AP14" s="630" t="s">
        <v>3486</v>
      </c>
      <c r="AQ14" s="603">
        <v>42808</v>
      </c>
      <c r="AR14" s="603">
        <v>42804</v>
      </c>
      <c r="AS14" s="603">
        <v>43084</v>
      </c>
      <c r="AT14" s="597">
        <f>AS14-AR14</f>
        <v>280</v>
      </c>
      <c r="AU14" s="610" t="s">
        <v>2660</v>
      </c>
      <c r="AV14" s="641">
        <v>46373712</v>
      </c>
    </row>
    <row r="15" spans="4:48" ht="51" x14ac:dyDescent="0.25">
      <c r="D15" s="612" t="s">
        <v>2404</v>
      </c>
      <c r="E15" s="600">
        <f t="shared" si="0"/>
        <v>40</v>
      </c>
      <c r="F15" s="596" t="s">
        <v>1609</v>
      </c>
      <c r="G15" s="652" t="s">
        <v>3155</v>
      </c>
      <c r="H15" s="507" t="s">
        <v>3156</v>
      </c>
      <c r="I15" s="603">
        <v>42780</v>
      </c>
      <c r="J15" s="609" t="s">
        <v>1499</v>
      </c>
      <c r="K15" s="609" t="s">
        <v>1526</v>
      </c>
      <c r="L15" s="610" t="s">
        <v>3009</v>
      </c>
      <c r="M15" s="651" t="s">
        <v>3157</v>
      </c>
      <c r="N15" s="614">
        <v>87</v>
      </c>
      <c r="O15" s="611">
        <v>391210</v>
      </c>
      <c r="P15" s="595" t="s">
        <v>3123</v>
      </c>
      <c r="Q15" s="631">
        <v>18980500</v>
      </c>
      <c r="R15" s="596" t="s">
        <v>3158</v>
      </c>
      <c r="S15" s="655" t="s">
        <v>3006</v>
      </c>
      <c r="T15" s="653" t="s">
        <v>1480</v>
      </c>
      <c r="U15" s="654" t="s">
        <v>1481</v>
      </c>
      <c r="V15" s="633">
        <v>40</v>
      </c>
      <c r="W15" s="603">
        <v>42788</v>
      </c>
      <c r="X15" s="603">
        <v>42789</v>
      </c>
      <c r="Y15" s="612"/>
      <c r="Z15" s="610" t="s">
        <v>3221</v>
      </c>
      <c r="AA15" s="610" t="s">
        <v>1484</v>
      </c>
      <c r="AB15" s="610" t="s">
        <v>1484</v>
      </c>
      <c r="AC15" s="610" t="s">
        <v>3404</v>
      </c>
      <c r="AD15" s="622" t="s">
        <v>3405</v>
      </c>
      <c r="AE15" s="613"/>
      <c r="AF15" s="614">
        <v>54217</v>
      </c>
      <c r="AG15" s="603">
        <v>42788</v>
      </c>
      <c r="AH15" s="618"/>
      <c r="AI15" s="631">
        <v>18980500</v>
      </c>
      <c r="AJ15" s="623"/>
      <c r="AK15" s="623"/>
      <c r="AL15" s="623">
        <f t="shared" si="2"/>
        <v>18980500</v>
      </c>
      <c r="AM15" s="630" t="s">
        <v>3483</v>
      </c>
      <c r="AN15" s="630" t="s">
        <v>1898</v>
      </c>
      <c r="AO15" s="630" t="s">
        <v>3484</v>
      </c>
      <c r="AP15" s="630" t="s">
        <v>3489</v>
      </c>
      <c r="AQ15" s="603">
        <v>42788</v>
      </c>
      <c r="AR15" s="603">
        <v>42789</v>
      </c>
      <c r="AS15" s="603">
        <v>43100</v>
      </c>
      <c r="AT15" s="597">
        <f>AS15-AR15</f>
        <v>311</v>
      </c>
      <c r="AU15" s="610" t="s">
        <v>89</v>
      </c>
      <c r="AV15" s="641">
        <v>19262345</v>
      </c>
    </row>
    <row r="16" spans="4:48" ht="51" x14ac:dyDescent="0.25">
      <c r="D16" s="612" t="s">
        <v>3045</v>
      </c>
      <c r="E16" s="600">
        <f t="shared" si="0"/>
        <v>64</v>
      </c>
      <c r="F16" s="596" t="s">
        <v>1609</v>
      </c>
      <c r="G16" s="652" t="s">
        <v>3306</v>
      </c>
      <c r="H16" s="507" t="s">
        <v>3307</v>
      </c>
      <c r="I16" s="603">
        <v>42794</v>
      </c>
      <c r="J16" s="609" t="s">
        <v>1499</v>
      </c>
      <c r="K16" s="609" t="s">
        <v>1526</v>
      </c>
      <c r="L16" s="610" t="s">
        <v>2257</v>
      </c>
      <c r="M16" s="651" t="s">
        <v>3308</v>
      </c>
      <c r="N16" s="600">
        <v>60</v>
      </c>
      <c r="O16" s="611">
        <v>781815</v>
      </c>
      <c r="P16" s="610" t="s">
        <v>3226</v>
      </c>
      <c r="Q16" s="631">
        <v>25000000</v>
      </c>
      <c r="R16" s="596" t="s">
        <v>3309</v>
      </c>
      <c r="S16" s="655" t="s">
        <v>1598</v>
      </c>
      <c r="T16" s="653" t="s">
        <v>1480</v>
      </c>
      <c r="U16" s="654" t="s">
        <v>1481</v>
      </c>
      <c r="V16" s="633">
        <v>64</v>
      </c>
      <c r="W16" s="603">
        <v>42818</v>
      </c>
      <c r="X16" s="603">
        <v>42818</v>
      </c>
      <c r="Y16" s="612"/>
      <c r="Z16" s="610" t="s">
        <v>3221</v>
      </c>
      <c r="AA16" s="610" t="s">
        <v>1866</v>
      </c>
      <c r="AB16" s="610" t="s">
        <v>1866</v>
      </c>
      <c r="AC16" s="610" t="s">
        <v>3440</v>
      </c>
      <c r="AD16" s="646" t="s">
        <v>3441</v>
      </c>
      <c r="AE16" s="613"/>
      <c r="AF16" s="614">
        <v>70117</v>
      </c>
      <c r="AG16" s="603">
        <v>42818</v>
      </c>
      <c r="AH16" s="618"/>
      <c r="AI16" s="636">
        <v>25000000</v>
      </c>
      <c r="AJ16" s="623"/>
      <c r="AK16" s="623"/>
      <c r="AL16" s="623">
        <f t="shared" si="2"/>
        <v>25000000</v>
      </c>
      <c r="AM16" s="630"/>
      <c r="AN16" s="630"/>
      <c r="AO16" s="630"/>
      <c r="AP16" s="630"/>
      <c r="AQ16" s="603"/>
      <c r="AR16" s="603">
        <v>42818</v>
      </c>
      <c r="AS16" s="603">
        <v>43100</v>
      </c>
      <c r="AT16" s="597">
        <f t="shared" ref="AT16" si="4">AS16-AR16</f>
        <v>282</v>
      </c>
      <c r="AU16" s="610" t="s">
        <v>70</v>
      </c>
      <c r="AV16" s="641">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2017'!U8)))</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Alejandra Maria Arcos Medina</cp:lastModifiedBy>
  <cp:lastPrinted>2016-12-02T15:02:39Z</cp:lastPrinted>
  <dcterms:created xsi:type="dcterms:W3CDTF">2012-08-29T21:02:55Z</dcterms:created>
  <dcterms:modified xsi:type="dcterms:W3CDTF">2017-10-03T21:55:08Z</dcterms:modified>
  <cp:category>Contratos 2014</cp:category>
</cp:coreProperties>
</file>